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filterPrivacy="1"/>
  <xr:revisionPtr revIDLastSave="0" documentId="13_ncr:1_{6E565AE8-EAB8-40B2-8168-30BE9BA826C5}" xr6:coauthVersionLast="45" xr6:coauthVersionMax="45" xr10:uidLastSave="{00000000-0000-0000-0000-000000000000}"/>
  <workbookProtection workbookAlgorithmName="SHA-512" workbookHashValue="OFLbfha7Y+DZQloujPfZMxKZsYuAFFGyEnIkO5VjyqvF2peW/BNvfMhpFwcqrsSg1KUOdIn9P3Y1E7+UddGx2Q==" workbookSaltValue="TCjSDWvq/n7xNsZ2kVJItw==" workbookSpinCount="100000" lockStructure="1"/>
  <bookViews>
    <workbookView xWindow="-120" yWindow="-120" windowWidth="38640" windowHeight="21240" xr2:uid="{E1FD3D75-B9A5-4F04-AFA6-9B1C2B34D5BC}"/>
  </bookViews>
  <sheets>
    <sheet name="Tableau d'amortissement" sheetId="1" r:id="rId1"/>
  </sheets>
  <definedNames>
    <definedName name="CapitalEmprunté">'Tableau d''amortissement'!$D$3</definedName>
    <definedName name="CRDApresMensualite">'Tableau d''amortissement'!$H$20:$H$379</definedName>
    <definedName name="CRDApresMensualite2">'Tableau d''amortissement'!$AE$20:$AE$379</definedName>
    <definedName name="CRDAvantMensualite">'Tableau d''amortissement'!$C$20:$C$379</definedName>
    <definedName name="CRDAvantMensualite2">'Tableau d''amortissement'!$AA$20:$AA$379</definedName>
    <definedName name="DateDébutPrêt">'Tableau d''amortissement'!$D$7</definedName>
    <definedName name="DateMensualité">'Tableau d''amortissement'!$B$20:$B$379</definedName>
    <definedName name="DescriptionOk">IF(CapitalEmprunté*TauxNominalEmprunt*DuréePrêt*DateDébutPrêt&gt;0,1,0)</definedName>
    <definedName name="DuréePrêt">'Tableau d''amortissement'!$D$6</definedName>
    <definedName name="IntérêtsMensualité">'Tableau d''amortissement'!$F$20:$F$379</definedName>
    <definedName name="IntérêtsMensualité2">'Tableau d''amortissement'!$AD$20:$AD$379</definedName>
    <definedName name="IRA">'Tableau d''amortissement'!$L$20:$L$379</definedName>
    <definedName name="IRAouinon">'Tableau d''amortissement'!$K$11</definedName>
    <definedName name="MontantMensualité">'Tableau d''amortissement'!$D$20:$D$379</definedName>
    <definedName name="MontantMensualité0">'Tableau d''amortissement'!$G$3</definedName>
    <definedName name="MontantMensualité2">'Tableau d''amortissement'!$AB$20:$AB$379</definedName>
    <definedName name="MontantVersementMensuel">'Tableau d''amortissement'!$K$20:$K$379</definedName>
    <definedName name="NbMensualitésParAn0">'Tableau d''amortissement'!$D$8</definedName>
    <definedName name="NMensualite">'Tableau d''amortissement'!$A$20:$A$379</definedName>
    <definedName name="NombreTotalMensualités">MATCH(0.01,CRDApresMensualite,-1)+1</definedName>
    <definedName name="PrincipalMensualité">'Tableau d''amortissement'!$E$20:$E$379</definedName>
    <definedName name="PrincipalMensualité2">'Tableau d''amortissement'!$AC$20:$AC$379</definedName>
    <definedName name="RemboursementAnticipé">'Tableau d''amortissement'!$J$20:$J$379</definedName>
    <definedName name="TAEA">'Tableau d''amortissement'!$D$5</definedName>
    <definedName name="TauxNominalEmprunt">'Tableau d''amortissement'!$D$4</definedName>
    <definedName name="TotalVersementsSup">'Tableau d''amortissement'!$K$16</definedName>
    <definedName name="VersementSup">'Tableau d''amortissement'!$J$20:$J$379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AA20" i="1" s="1"/>
  <c r="G3" i="1" l="1"/>
  <c r="G4" i="1"/>
  <c r="C20" i="1"/>
  <c r="G20" i="1" s="1"/>
  <c r="D20" i="1" l="1"/>
  <c r="AB20" i="1"/>
  <c r="F20" i="1"/>
  <c r="AD20" i="1"/>
  <c r="A20" i="1"/>
  <c r="B20" i="1" s="1"/>
  <c r="J20" i="1" l="1"/>
  <c r="L20" i="1" s="1"/>
  <c r="AC20" i="1"/>
  <c r="AE20" i="1" s="1"/>
  <c r="AA21" i="1" s="1"/>
  <c r="A21" i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K20" i="1" l="1"/>
  <c r="E20" i="1" s="1"/>
  <c r="H20" i="1" s="1"/>
  <c r="AB21" i="1"/>
  <c r="AD21" i="1" l="1"/>
  <c r="C21" i="1"/>
  <c r="G21" i="1" s="1"/>
  <c r="AC21" i="1" l="1"/>
  <c r="AE21" i="1" s="1"/>
  <c r="AA22" i="1" s="1"/>
  <c r="D21" i="1"/>
  <c r="F21" i="1"/>
  <c r="B21" i="1"/>
  <c r="J21" i="1" l="1"/>
  <c r="L21" i="1" s="1"/>
  <c r="K21" i="1" l="1"/>
  <c r="E21" i="1" s="1"/>
  <c r="H21" i="1" s="1"/>
  <c r="AB22" i="1"/>
  <c r="AD22" i="1" l="1"/>
  <c r="AC22" i="1" s="1"/>
  <c r="C22" i="1" l="1"/>
  <c r="G22" i="1" s="1"/>
  <c r="AE22" i="1"/>
  <c r="AA23" i="1" s="1"/>
  <c r="D22" i="1" l="1"/>
  <c r="F22" i="1"/>
  <c r="B22" i="1"/>
  <c r="J22" i="1" l="1"/>
  <c r="K22" i="1" l="1"/>
  <c r="E22" i="1" s="1"/>
  <c r="L22" i="1"/>
  <c r="AB23" i="1"/>
  <c r="H22" i="1" l="1"/>
  <c r="C23" i="1" s="1"/>
  <c r="AD23" i="1"/>
  <c r="AC23" i="1" s="1"/>
  <c r="D23" i="1" l="1"/>
  <c r="G23" i="1"/>
  <c r="B23" i="1"/>
  <c r="F23" i="1"/>
  <c r="AE23" i="1"/>
  <c r="AA24" i="1" s="1"/>
  <c r="J23" i="1" l="1"/>
  <c r="L23" i="1" s="1"/>
  <c r="AB24" i="1"/>
  <c r="K23" i="1" l="1"/>
  <c r="E23" i="1" s="1"/>
  <c r="H23" i="1" s="1"/>
  <c r="C24" i="1" s="1"/>
  <c r="G24" i="1" s="1"/>
  <c r="AD24" i="1"/>
  <c r="AC24" i="1" s="1"/>
  <c r="D24" i="1" l="1"/>
  <c r="F24" i="1"/>
  <c r="B24" i="1"/>
  <c r="AE24" i="1"/>
  <c r="AA25" i="1" s="1"/>
  <c r="J24" i="1" l="1"/>
  <c r="L24" i="1" s="1"/>
  <c r="AB25" i="1"/>
  <c r="K24" i="1" l="1"/>
  <c r="E24" i="1" s="1"/>
  <c r="H24" i="1" s="1"/>
  <c r="C25" i="1" s="1"/>
  <c r="G25" i="1" s="1"/>
  <c r="AD25" i="1"/>
  <c r="AC25" i="1" s="1"/>
  <c r="D25" i="1" l="1"/>
  <c r="F25" i="1"/>
  <c r="B25" i="1"/>
  <c r="AE25" i="1"/>
  <c r="AA26" i="1" s="1"/>
  <c r="J25" i="1" l="1"/>
  <c r="L25" i="1" s="1"/>
  <c r="K25" i="1" l="1"/>
  <c r="E25" i="1" s="1"/>
  <c r="H25" i="1" s="1"/>
  <c r="AB26" i="1"/>
  <c r="AD26" i="1" l="1"/>
  <c r="AC26" i="1" s="1"/>
  <c r="C26" i="1"/>
  <c r="G26" i="1" s="1"/>
  <c r="D26" i="1" l="1"/>
  <c r="F26" i="1"/>
  <c r="B26" i="1"/>
  <c r="AE26" i="1"/>
  <c r="AA27" i="1" s="1"/>
  <c r="J26" i="1" l="1"/>
  <c r="K26" i="1" l="1"/>
  <c r="E26" i="1" s="1"/>
  <c r="L26" i="1"/>
  <c r="AB27" i="1"/>
  <c r="H26" i="1" l="1"/>
  <c r="C27" i="1" s="1"/>
  <c r="G27" i="1" s="1"/>
  <c r="AD27" i="1"/>
  <c r="AC27" i="1" s="1"/>
  <c r="B27" i="1" l="1"/>
  <c r="F27" i="1"/>
  <c r="D27" i="1"/>
  <c r="AE27" i="1"/>
  <c r="AA28" i="1" s="1"/>
  <c r="J27" i="1" l="1"/>
  <c r="L27" i="1" s="1"/>
  <c r="AB28" i="1"/>
  <c r="K27" i="1" l="1"/>
  <c r="E27" i="1" s="1"/>
  <c r="H27" i="1" s="1"/>
  <c r="C28" i="1" s="1"/>
  <c r="G28" i="1" s="1"/>
  <c r="AD28" i="1"/>
  <c r="AC28" i="1" s="1"/>
  <c r="D28" i="1" l="1"/>
  <c r="F28" i="1"/>
  <c r="B28" i="1"/>
  <c r="AE28" i="1"/>
  <c r="AA29" i="1" s="1"/>
  <c r="J28" i="1" l="1"/>
  <c r="L28" i="1" s="1"/>
  <c r="K28" i="1" l="1"/>
  <c r="E28" i="1" s="1"/>
  <c r="H28" i="1" s="1"/>
  <c r="C29" i="1" s="1"/>
  <c r="G29" i="1" s="1"/>
  <c r="AB29" i="1"/>
  <c r="D29" i="1" l="1"/>
  <c r="F29" i="1"/>
  <c r="B29" i="1"/>
  <c r="AD29" i="1"/>
  <c r="J29" i="1" l="1"/>
  <c r="L29" i="1" s="1"/>
  <c r="AC29" i="1"/>
  <c r="AE29" i="1" s="1"/>
  <c r="AA30" i="1" s="1"/>
  <c r="K29" i="1" l="1"/>
  <c r="E29" i="1" s="1"/>
  <c r="AB30" i="1"/>
  <c r="H29" i="1" l="1"/>
  <c r="C30" i="1" s="1"/>
  <c r="G30" i="1" s="1"/>
  <c r="AD30" i="1"/>
  <c r="D30" i="1" l="1"/>
  <c r="AC30" i="1"/>
  <c r="AE30" i="1" s="1"/>
  <c r="AA31" i="1" s="1"/>
  <c r="F30" i="1"/>
  <c r="B30" i="1"/>
  <c r="J30" i="1" l="1"/>
  <c r="L30" i="1" s="1"/>
  <c r="K30" i="1" l="1"/>
  <c r="E30" i="1" s="1"/>
  <c r="H30" i="1" s="1"/>
  <c r="C31" i="1" s="1"/>
  <c r="G31" i="1" s="1"/>
  <c r="AB31" i="1"/>
  <c r="D31" i="1" l="1"/>
  <c r="F31" i="1"/>
  <c r="B31" i="1"/>
  <c r="AD31" i="1"/>
  <c r="AC31" i="1" s="1"/>
  <c r="J31" i="1" l="1"/>
  <c r="L31" i="1" s="1"/>
  <c r="AE31" i="1"/>
  <c r="AA32" i="1" s="1"/>
  <c r="K31" i="1" l="1"/>
  <c r="E31" i="1" s="1"/>
  <c r="H31" i="1" s="1"/>
  <c r="C32" i="1" l="1"/>
  <c r="G32" i="1" s="1"/>
  <c r="AB32" i="1"/>
  <c r="D32" i="1" l="1"/>
  <c r="F32" i="1"/>
  <c r="B32" i="1"/>
  <c r="AD32" i="1"/>
  <c r="AC32" i="1" s="1"/>
  <c r="J32" i="1" l="1"/>
  <c r="L32" i="1" s="1"/>
  <c r="AE32" i="1"/>
  <c r="AA33" i="1" s="1"/>
  <c r="K32" i="1" l="1"/>
  <c r="E32" i="1" s="1"/>
  <c r="H32" i="1" s="1"/>
  <c r="C33" i="1" s="1"/>
  <c r="G33" i="1" s="1"/>
  <c r="AB33" i="1"/>
  <c r="D33" i="1" l="1"/>
  <c r="F33" i="1"/>
  <c r="B33" i="1"/>
  <c r="AD33" i="1"/>
  <c r="AC33" i="1" s="1"/>
  <c r="J33" i="1" l="1"/>
  <c r="L33" i="1" s="1"/>
  <c r="AE33" i="1"/>
  <c r="AA34" i="1" s="1"/>
  <c r="K33" i="1" l="1"/>
  <c r="E33" i="1" s="1"/>
  <c r="H33" i="1" s="1"/>
  <c r="AB34" i="1" l="1"/>
  <c r="AD34" i="1" l="1"/>
  <c r="AC34" i="1" s="1"/>
  <c r="C34" i="1"/>
  <c r="G34" i="1" s="1"/>
  <c r="D34" i="1" l="1"/>
  <c r="F34" i="1"/>
  <c r="B34" i="1"/>
  <c r="AE34" i="1"/>
  <c r="AA35" i="1" s="1"/>
  <c r="J34" i="1" l="1"/>
  <c r="L34" i="1" s="1"/>
  <c r="K34" i="1" l="1"/>
  <c r="E34" i="1" s="1"/>
  <c r="H34" i="1" s="1"/>
  <c r="AB35" i="1"/>
  <c r="AD35" i="1" l="1"/>
  <c r="C35" i="1"/>
  <c r="G35" i="1" s="1"/>
  <c r="D35" i="1" l="1"/>
  <c r="AC35" i="1"/>
  <c r="AE35" i="1" s="1"/>
  <c r="AA36" i="1" s="1"/>
  <c r="F35" i="1"/>
  <c r="B35" i="1"/>
  <c r="J35" i="1" l="1"/>
  <c r="L35" i="1" s="1"/>
  <c r="K35" i="1" l="1"/>
  <c r="E35" i="1" s="1"/>
  <c r="H35" i="1" s="1"/>
  <c r="AB36" i="1"/>
  <c r="AD36" i="1" l="1"/>
  <c r="C36" i="1"/>
  <c r="G36" i="1" s="1"/>
  <c r="D36" i="1" l="1"/>
  <c r="AC36" i="1"/>
  <c r="AE36" i="1" s="1"/>
  <c r="AA37" i="1" s="1"/>
  <c r="F36" i="1"/>
  <c r="B36" i="1"/>
  <c r="J36" i="1" l="1"/>
  <c r="L36" i="1" s="1"/>
  <c r="AB37" i="1"/>
  <c r="K36" i="1" l="1"/>
  <c r="E36" i="1" s="1"/>
  <c r="H36" i="1" s="1"/>
  <c r="C37" i="1" s="1"/>
  <c r="G37" i="1" s="1"/>
  <c r="AD37" i="1"/>
  <c r="AC37" i="1" s="1"/>
  <c r="D37" i="1" l="1"/>
  <c r="F37" i="1"/>
  <c r="B37" i="1"/>
  <c r="AE37" i="1"/>
  <c r="AA38" i="1" s="1"/>
  <c r="J37" i="1" l="1"/>
  <c r="L37" i="1" s="1"/>
  <c r="AB38" i="1"/>
  <c r="K37" i="1" l="1"/>
  <c r="E37" i="1" s="1"/>
  <c r="H37" i="1" s="1"/>
  <c r="C38" i="1" s="1"/>
  <c r="G38" i="1" s="1"/>
  <c r="AD38" i="1"/>
  <c r="AC38" i="1" s="1"/>
  <c r="D38" i="1" l="1"/>
  <c r="F38" i="1"/>
  <c r="B38" i="1"/>
  <c r="AE38" i="1"/>
  <c r="AA39" i="1" s="1"/>
  <c r="J38" i="1" l="1"/>
  <c r="L38" i="1" s="1"/>
  <c r="K38" i="1" l="1"/>
  <c r="E38" i="1" s="1"/>
  <c r="H38" i="1" s="1"/>
  <c r="AB39" i="1"/>
  <c r="AD39" i="1" l="1"/>
  <c r="AC39" i="1" s="1"/>
  <c r="C39" i="1"/>
  <c r="G39" i="1" s="1"/>
  <c r="D39" i="1" l="1"/>
  <c r="F39" i="1"/>
  <c r="B39" i="1"/>
  <c r="AE39" i="1"/>
  <c r="AA40" i="1" s="1"/>
  <c r="J39" i="1" l="1"/>
  <c r="L39" i="1" s="1"/>
  <c r="K39" i="1" l="1"/>
  <c r="E39" i="1" s="1"/>
  <c r="H39" i="1" s="1"/>
  <c r="C40" i="1" s="1"/>
  <c r="G40" i="1" s="1"/>
  <c r="AB40" i="1"/>
  <c r="D40" i="1" l="1"/>
  <c r="F40" i="1"/>
  <c r="B40" i="1"/>
  <c r="AD40" i="1"/>
  <c r="AC40" i="1" s="1"/>
  <c r="J40" i="1" l="1"/>
  <c r="L40" i="1" s="1"/>
  <c r="AE40" i="1"/>
  <c r="AA41" i="1" s="1"/>
  <c r="K40" i="1" l="1"/>
  <c r="E40" i="1" s="1"/>
  <c r="H40" i="1" s="1"/>
  <c r="AB41" i="1" l="1"/>
  <c r="AD41" i="1" l="1"/>
  <c r="AC41" i="1" s="1"/>
  <c r="C41" i="1"/>
  <c r="G41" i="1" s="1"/>
  <c r="D41" i="1" l="1"/>
  <c r="F41" i="1"/>
  <c r="B41" i="1"/>
  <c r="AE41" i="1"/>
  <c r="AA42" i="1" s="1"/>
  <c r="J41" i="1" l="1"/>
  <c r="L41" i="1" s="1"/>
  <c r="K41" i="1" l="1"/>
  <c r="E41" i="1" s="1"/>
  <c r="H41" i="1" s="1"/>
  <c r="C42" i="1" s="1"/>
  <c r="G42" i="1" s="1"/>
  <c r="AB42" i="1"/>
  <c r="D42" i="1" l="1"/>
  <c r="F42" i="1"/>
  <c r="B42" i="1"/>
  <c r="AD42" i="1"/>
  <c r="AC42" i="1" s="1"/>
  <c r="J42" i="1" l="1"/>
  <c r="L42" i="1" s="1"/>
  <c r="AE42" i="1"/>
  <c r="AA43" i="1" s="1"/>
  <c r="K42" i="1" l="1"/>
  <c r="E42" i="1" s="1"/>
  <c r="H42" i="1" s="1"/>
  <c r="AB43" i="1" l="1"/>
  <c r="AD43" i="1" l="1"/>
  <c r="AC43" i="1" s="1"/>
  <c r="C43" i="1"/>
  <c r="G43" i="1" s="1"/>
  <c r="D43" i="1" l="1"/>
  <c r="F43" i="1"/>
  <c r="B43" i="1"/>
  <c r="AE43" i="1"/>
  <c r="AA44" i="1" s="1"/>
  <c r="J43" i="1" l="1"/>
  <c r="L43" i="1" s="1"/>
  <c r="K43" i="1" l="1"/>
  <c r="E43" i="1" s="1"/>
  <c r="H43" i="1" s="1"/>
  <c r="C44" i="1" l="1"/>
  <c r="G44" i="1" s="1"/>
  <c r="AB44" i="1"/>
  <c r="D44" i="1" l="1"/>
  <c r="F44" i="1"/>
  <c r="J44" i="1" s="1"/>
  <c r="B44" i="1"/>
  <c r="AD44" i="1"/>
  <c r="AC44" i="1" s="1"/>
  <c r="L44" i="1" l="1"/>
  <c r="AE44" i="1"/>
  <c r="AA45" i="1" s="1"/>
  <c r="K44" i="1" l="1"/>
  <c r="E44" i="1" s="1"/>
  <c r="AB45" i="1"/>
  <c r="H44" i="1" l="1"/>
  <c r="AD45" i="1"/>
  <c r="AC45" i="1" s="1"/>
  <c r="C45" i="1" l="1"/>
  <c r="G45" i="1" s="1"/>
  <c r="D45" i="1" l="1"/>
  <c r="F45" i="1"/>
  <c r="B45" i="1"/>
  <c r="AE45" i="1"/>
  <c r="AA46" i="1" s="1"/>
  <c r="J45" i="1" l="1"/>
  <c r="L45" i="1" s="1"/>
  <c r="K45" i="1" l="1"/>
  <c r="E45" i="1" s="1"/>
  <c r="H45" i="1" s="1"/>
  <c r="AB46" i="1"/>
  <c r="AD46" i="1" l="1"/>
  <c r="AC46" i="1" s="1"/>
  <c r="C46" i="1"/>
  <c r="G46" i="1" s="1"/>
  <c r="D46" i="1" l="1"/>
  <c r="F46" i="1"/>
  <c r="B46" i="1"/>
  <c r="AE46" i="1"/>
  <c r="AA47" i="1" s="1"/>
  <c r="J46" i="1" l="1"/>
  <c r="L46" i="1" s="1"/>
  <c r="K46" i="1" l="1"/>
  <c r="E46" i="1" s="1"/>
  <c r="H46" i="1" s="1"/>
  <c r="AB47" i="1"/>
  <c r="AD47" i="1" l="1"/>
  <c r="C47" i="1"/>
  <c r="G47" i="1" s="1"/>
  <c r="D47" i="1" l="1"/>
  <c r="AC47" i="1"/>
  <c r="AE47" i="1" s="1"/>
  <c r="AA48" i="1" s="1"/>
  <c r="F47" i="1"/>
  <c r="B47" i="1"/>
  <c r="J47" i="1" l="1"/>
  <c r="L47" i="1" s="1"/>
  <c r="K47" i="1" l="1"/>
  <c r="E47" i="1" s="1"/>
  <c r="H47" i="1" s="1"/>
  <c r="AB48" i="1"/>
  <c r="AD48" i="1" l="1"/>
  <c r="AC48" i="1" s="1"/>
  <c r="C48" i="1"/>
  <c r="G48" i="1" s="1"/>
  <c r="D48" i="1" l="1"/>
  <c r="F48" i="1"/>
  <c r="B48" i="1"/>
  <c r="AE48" i="1"/>
  <c r="AA49" i="1" s="1"/>
  <c r="J48" i="1" l="1"/>
  <c r="L48" i="1" s="1"/>
  <c r="K48" i="1" l="1"/>
  <c r="E48" i="1" s="1"/>
  <c r="H48" i="1" s="1"/>
  <c r="C49" i="1" s="1"/>
  <c r="G49" i="1" s="1"/>
  <c r="AB49" i="1"/>
  <c r="D49" i="1" l="1"/>
  <c r="F49" i="1"/>
  <c r="B49" i="1"/>
  <c r="AD49" i="1"/>
  <c r="AC49" i="1" s="1"/>
  <c r="J49" i="1" l="1"/>
  <c r="L49" i="1" s="1"/>
  <c r="AE49" i="1"/>
  <c r="AA50" i="1" s="1"/>
  <c r="K49" i="1" l="1"/>
  <c r="E49" i="1" s="1"/>
  <c r="H49" i="1" s="1"/>
  <c r="AB50" i="1"/>
  <c r="AD50" i="1" l="1"/>
  <c r="C50" i="1"/>
  <c r="G50" i="1" s="1"/>
  <c r="D50" i="1" l="1"/>
  <c r="AC50" i="1"/>
  <c r="AE50" i="1" s="1"/>
  <c r="AA51" i="1" s="1"/>
  <c r="F50" i="1"/>
  <c r="B50" i="1"/>
  <c r="J50" i="1" l="1"/>
  <c r="L50" i="1" s="1"/>
  <c r="K50" i="1" l="1"/>
  <c r="E50" i="1" s="1"/>
  <c r="H50" i="1" s="1"/>
  <c r="AB51" i="1"/>
  <c r="AD51" i="1" l="1"/>
  <c r="AC51" i="1" s="1"/>
  <c r="C51" i="1" l="1"/>
  <c r="G51" i="1" s="1"/>
  <c r="AE51" i="1"/>
  <c r="AA52" i="1" s="1"/>
  <c r="D51" i="1" l="1"/>
  <c r="F51" i="1"/>
  <c r="B51" i="1"/>
  <c r="J51" i="1" l="1"/>
  <c r="L51" i="1" s="1"/>
  <c r="K51" i="1" l="1"/>
  <c r="E51" i="1" s="1"/>
  <c r="H51" i="1" s="1"/>
  <c r="C52" i="1" s="1"/>
  <c r="G52" i="1" s="1"/>
  <c r="AB52" i="1"/>
  <c r="D52" i="1" l="1"/>
  <c r="F52" i="1"/>
  <c r="B52" i="1"/>
  <c r="AD52" i="1"/>
  <c r="AC52" i="1" s="1"/>
  <c r="J52" i="1" l="1"/>
  <c r="L52" i="1" s="1"/>
  <c r="AE52" i="1"/>
  <c r="AA53" i="1" s="1"/>
  <c r="K52" i="1" l="1"/>
  <c r="E52" i="1" s="1"/>
  <c r="H52" i="1" l="1"/>
  <c r="C53" i="1" s="1"/>
  <c r="G53" i="1" s="1"/>
  <c r="AB53" i="1"/>
  <c r="D53" i="1" l="1"/>
  <c r="F53" i="1"/>
  <c r="B53" i="1"/>
  <c r="AD53" i="1"/>
  <c r="J53" i="1" l="1"/>
  <c r="L53" i="1" s="1"/>
  <c r="AC53" i="1"/>
  <c r="AE53" i="1" s="1"/>
  <c r="AA54" i="1" s="1"/>
  <c r="K53" i="1" l="1"/>
  <c r="E53" i="1" s="1"/>
  <c r="H53" i="1" s="1"/>
  <c r="AB54" i="1"/>
  <c r="C54" i="1" l="1"/>
  <c r="G54" i="1" s="1"/>
  <c r="AD54" i="1"/>
  <c r="AC54" i="1" s="1"/>
  <c r="D54" i="1" l="1"/>
  <c r="F54" i="1"/>
  <c r="B54" i="1"/>
  <c r="AE54" i="1"/>
  <c r="AA55" i="1" s="1"/>
  <c r="J54" i="1" l="1"/>
  <c r="L54" i="1" s="1"/>
  <c r="AB55" i="1"/>
  <c r="K54" i="1" l="1"/>
  <c r="E54" i="1" s="1"/>
  <c r="H54" i="1" s="1"/>
  <c r="C55" i="1" s="1"/>
  <c r="G55" i="1" s="1"/>
  <c r="AD55" i="1"/>
  <c r="AC55" i="1" s="1"/>
  <c r="D55" i="1" l="1"/>
  <c r="F55" i="1"/>
  <c r="B55" i="1"/>
  <c r="AE55" i="1"/>
  <c r="AA56" i="1" s="1"/>
  <c r="J55" i="1" l="1"/>
  <c r="L55" i="1" s="1"/>
  <c r="K55" i="1" l="1"/>
  <c r="E55" i="1" s="1"/>
  <c r="H55" i="1" s="1"/>
  <c r="C56" i="1" s="1"/>
  <c r="G56" i="1" s="1"/>
  <c r="AB56" i="1"/>
  <c r="D56" i="1" l="1"/>
  <c r="F56" i="1"/>
  <c r="B56" i="1"/>
  <c r="AD56" i="1"/>
  <c r="AC56" i="1" s="1"/>
  <c r="J56" i="1" l="1"/>
  <c r="L56" i="1" s="1"/>
  <c r="AE56" i="1"/>
  <c r="AA57" i="1" s="1"/>
  <c r="K56" i="1" l="1"/>
  <c r="E56" i="1" s="1"/>
  <c r="H56" i="1" s="1"/>
  <c r="AB57" i="1"/>
  <c r="AD57" i="1" l="1"/>
  <c r="AC57" i="1" s="1"/>
  <c r="C57" i="1"/>
  <c r="G57" i="1" s="1"/>
  <c r="D57" i="1" l="1"/>
  <c r="F57" i="1"/>
  <c r="B57" i="1"/>
  <c r="AE57" i="1"/>
  <c r="AA58" i="1" s="1"/>
  <c r="J57" i="1" l="1"/>
  <c r="K57" i="1" l="1"/>
  <c r="E57" i="1" s="1"/>
  <c r="L57" i="1"/>
  <c r="AB58" i="1"/>
  <c r="H57" i="1" l="1"/>
  <c r="C58" i="1" s="1"/>
  <c r="AD58" i="1"/>
  <c r="AC58" i="1" s="1"/>
  <c r="D58" i="1" l="1"/>
  <c r="G58" i="1"/>
  <c r="F58" i="1"/>
  <c r="B58" i="1"/>
  <c r="AE58" i="1"/>
  <c r="AA59" i="1" s="1"/>
  <c r="J58" i="1" l="1"/>
  <c r="L58" i="1" s="1"/>
  <c r="K58" i="1" l="1"/>
  <c r="E58" i="1" s="1"/>
  <c r="H58" i="1" s="1"/>
  <c r="C59" i="1" s="1"/>
  <c r="G59" i="1" s="1"/>
  <c r="AB59" i="1"/>
  <c r="D59" i="1" l="1"/>
  <c r="F59" i="1"/>
  <c r="B59" i="1"/>
  <c r="AD59" i="1"/>
  <c r="AC59" i="1" s="1"/>
  <c r="J59" i="1" l="1"/>
  <c r="L59" i="1" s="1"/>
  <c r="AE59" i="1"/>
  <c r="AA60" i="1" s="1"/>
  <c r="K59" i="1" l="1"/>
  <c r="E59" i="1" s="1"/>
  <c r="H59" i="1" l="1"/>
  <c r="AB60" i="1"/>
  <c r="AD60" i="1" l="1"/>
  <c r="C60" i="1"/>
  <c r="G60" i="1" s="1"/>
  <c r="D60" i="1" l="1"/>
  <c r="AC60" i="1"/>
  <c r="AE60" i="1" s="1"/>
  <c r="AA61" i="1" s="1"/>
  <c r="F60" i="1"/>
  <c r="B60" i="1"/>
  <c r="J60" i="1" l="1"/>
  <c r="L60" i="1" s="1"/>
  <c r="K60" i="1" l="1"/>
  <c r="E60" i="1" s="1"/>
  <c r="H60" i="1" s="1"/>
  <c r="AB61" i="1"/>
  <c r="AD61" i="1" l="1"/>
  <c r="AC61" i="1" s="1"/>
  <c r="C61" i="1"/>
  <c r="G61" i="1" s="1"/>
  <c r="D61" i="1" l="1"/>
  <c r="F61" i="1"/>
  <c r="B61" i="1"/>
  <c r="AE61" i="1"/>
  <c r="AA62" i="1" s="1"/>
  <c r="J61" i="1" l="1"/>
  <c r="L61" i="1" s="1"/>
  <c r="K61" i="1" l="1"/>
  <c r="E61" i="1" s="1"/>
  <c r="H61" i="1" s="1"/>
  <c r="AB62" i="1"/>
  <c r="AD62" i="1" l="1"/>
  <c r="AC62" i="1" s="1"/>
  <c r="C62" i="1"/>
  <c r="G62" i="1" s="1"/>
  <c r="D62" i="1" l="1"/>
  <c r="F62" i="1"/>
  <c r="B62" i="1"/>
  <c r="AE62" i="1"/>
  <c r="AA63" i="1" s="1"/>
  <c r="J62" i="1" l="1"/>
  <c r="L62" i="1" s="1"/>
  <c r="K62" i="1" l="1"/>
  <c r="E62" i="1" s="1"/>
  <c r="H62" i="1" s="1"/>
  <c r="C63" i="1" l="1"/>
  <c r="G63" i="1" s="1"/>
  <c r="AB63" i="1"/>
  <c r="D63" i="1" l="1"/>
  <c r="F63" i="1"/>
  <c r="B63" i="1"/>
  <c r="AD63" i="1"/>
  <c r="AC63" i="1" s="1"/>
  <c r="J63" i="1" l="1"/>
  <c r="L63" i="1" s="1"/>
  <c r="AE63" i="1"/>
  <c r="AA64" i="1" s="1"/>
  <c r="K63" i="1" l="1"/>
  <c r="E63" i="1" s="1"/>
  <c r="H63" i="1" l="1"/>
  <c r="C64" i="1" s="1"/>
  <c r="G64" i="1" s="1"/>
  <c r="AB64" i="1"/>
  <c r="D64" i="1" l="1"/>
  <c r="F64" i="1"/>
  <c r="B64" i="1"/>
  <c r="AD64" i="1"/>
  <c r="J64" i="1" l="1"/>
  <c r="L64" i="1" s="1"/>
  <c r="AC64" i="1"/>
  <c r="AE64" i="1" s="1"/>
  <c r="AA65" i="1" s="1"/>
  <c r="K64" i="1" l="1"/>
  <c r="E64" i="1" s="1"/>
  <c r="H64" i="1" l="1"/>
  <c r="C65" i="1" s="1"/>
  <c r="G65" i="1" s="1"/>
  <c r="AB65" i="1"/>
  <c r="D65" i="1" l="1"/>
  <c r="F65" i="1"/>
  <c r="B65" i="1"/>
  <c r="AD65" i="1"/>
  <c r="AC65" i="1" s="1"/>
  <c r="J65" i="1" l="1"/>
  <c r="L65" i="1" s="1"/>
  <c r="AE65" i="1"/>
  <c r="AA66" i="1" s="1"/>
  <c r="K65" i="1" l="1"/>
  <c r="E65" i="1" s="1"/>
  <c r="H65" i="1" l="1"/>
  <c r="C66" i="1" s="1"/>
  <c r="G66" i="1" s="1"/>
  <c r="AB66" i="1"/>
  <c r="D66" i="1" l="1"/>
  <c r="F66" i="1"/>
  <c r="B66" i="1"/>
  <c r="AD66" i="1"/>
  <c r="AC66" i="1" s="1"/>
  <c r="J66" i="1" l="1"/>
  <c r="L66" i="1" s="1"/>
  <c r="AE66" i="1"/>
  <c r="AA67" i="1" s="1"/>
  <c r="K66" i="1" l="1"/>
  <c r="E66" i="1" s="1"/>
  <c r="H66" i="1" s="1"/>
  <c r="C67" i="1" l="1"/>
  <c r="G67" i="1" s="1"/>
  <c r="AB67" i="1"/>
  <c r="D67" i="1" l="1"/>
  <c r="F67" i="1"/>
  <c r="B67" i="1"/>
  <c r="AD67" i="1"/>
  <c r="AC67" i="1" s="1"/>
  <c r="J67" i="1" l="1"/>
  <c r="L67" i="1" s="1"/>
  <c r="AE67" i="1"/>
  <c r="AA68" i="1" s="1"/>
  <c r="K67" i="1" l="1"/>
  <c r="E67" i="1" s="1"/>
  <c r="H67" i="1" l="1"/>
  <c r="C68" i="1" s="1"/>
  <c r="G68" i="1" s="1"/>
  <c r="AB68" i="1"/>
  <c r="D68" i="1" l="1"/>
  <c r="F68" i="1"/>
  <c r="B68" i="1"/>
  <c r="AD68" i="1"/>
  <c r="AC68" i="1" s="1"/>
  <c r="J68" i="1" l="1"/>
  <c r="L68" i="1" s="1"/>
  <c r="AE68" i="1"/>
  <c r="AA69" i="1" s="1"/>
  <c r="K68" i="1" l="1"/>
  <c r="E68" i="1" s="1"/>
  <c r="H68" i="1" s="1"/>
  <c r="AB69" i="1" l="1"/>
  <c r="AD69" i="1" l="1"/>
  <c r="AC69" i="1" s="1"/>
  <c r="C69" i="1"/>
  <c r="G69" i="1" s="1"/>
  <c r="D69" i="1" l="1"/>
  <c r="F69" i="1"/>
  <c r="B69" i="1"/>
  <c r="AE69" i="1"/>
  <c r="AA70" i="1" s="1"/>
  <c r="J69" i="1" l="1"/>
  <c r="L69" i="1" s="1"/>
  <c r="K69" i="1" l="1"/>
  <c r="E69" i="1" s="1"/>
  <c r="H69" i="1" s="1"/>
  <c r="AB70" i="1"/>
  <c r="AD70" i="1" l="1"/>
  <c r="AC70" i="1" s="1"/>
  <c r="C70" i="1"/>
  <c r="G70" i="1" s="1"/>
  <c r="D70" i="1" l="1"/>
  <c r="F70" i="1"/>
  <c r="B70" i="1"/>
  <c r="AE70" i="1"/>
  <c r="AA71" i="1" s="1"/>
  <c r="J70" i="1" l="1"/>
  <c r="L70" i="1" s="1"/>
  <c r="K70" i="1" l="1"/>
  <c r="E70" i="1" s="1"/>
  <c r="H70" i="1" s="1"/>
  <c r="AB71" i="1"/>
  <c r="AD71" i="1" l="1"/>
  <c r="C71" i="1"/>
  <c r="G71" i="1" s="1"/>
  <c r="D71" i="1" l="1"/>
  <c r="AC71" i="1"/>
  <c r="AE71" i="1" s="1"/>
  <c r="AA72" i="1" s="1"/>
  <c r="F71" i="1"/>
  <c r="B71" i="1"/>
  <c r="J71" i="1" l="1"/>
  <c r="L71" i="1" s="1"/>
  <c r="K71" i="1" l="1"/>
  <c r="E71" i="1" s="1"/>
  <c r="H71" i="1" s="1"/>
  <c r="C72" i="1" s="1"/>
  <c r="G72" i="1" s="1"/>
  <c r="AB72" i="1"/>
  <c r="D72" i="1" l="1"/>
  <c r="F72" i="1"/>
  <c r="B72" i="1"/>
  <c r="AD72" i="1"/>
  <c r="J72" i="1" l="1"/>
  <c r="L72" i="1" s="1"/>
  <c r="AC72" i="1"/>
  <c r="AE72" i="1" s="1"/>
  <c r="AA73" i="1" s="1"/>
  <c r="K72" i="1" l="1"/>
  <c r="E72" i="1" s="1"/>
  <c r="H72" i="1" l="1"/>
  <c r="AB73" i="1"/>
  <c r="AD73" i="1" l="1"/>
  <c r="AC73" i="1" s="1"/>
  <c r="C73" i="1"/>
  <c r="G73" i="1" s="1"/>
  <c r="D73" i="1" l="1"/>
  <c r="AE73" i="1"/>
  <c r="AA74" i="1" s="1"/>
  <c r="F73" i="1"/>
  <c r="B73" i="1"/>
  <c r="J73" i="1" l="1"/>
  <c r="L73" i="1" s="1"/>
  <c r="K73" i="1" l="1"/>
  <c r="E73" i="1" s="1"/>
  <c r="H73" i="1" s="1"/>
  <c r="AB74" i="1"/>
  <c r="AD74" i="1" l="1"/>
  <c r="AC74" i="1" s="1"/>
  <c r="C74" i="1"/>
  <c r="G74" i="1" s="1"/>
  <c r="D74" i="1" l="1"/>
  <c r="F74" i="1"/>
  <c r="B74" i="1"/>
  <c r="AE74" i="1"/>
  <c r="AA75" i="1" s="1"/>
  <c r="J74" i="1" l="1"/>
  <c r="L74" i="1" s="1"/>
  <c r="K74" i="1" l="1"/>
  <c r="E74" i="1" s="1"/>
  <c r="H74" i="1" s="1"/>
  <c r="AB75" i="1"/>
  <c r="AD75" i="1" l="1"/>
  <c r="AC75" i="1" s="1"/>
  <c r="C75" i="1"/>
  <c r="G75" i="1" s="1"/>
  <c r="D75" i="1" l="1"/>
  <c r="F75" i="1"/>
  <c r="B75" i="1"/>
  <c r="AE75" i="1"/>
  <c r="AA76" i="1" s="1"/>
  <c r="J75" i="1" l="1"/>
  <c r="L75" i="1" s="1"/>
  <c r="AB76" i="1"/>
  <c r="K75" i="1" l="1"/>
  <c r="E75" i="1" s="1"/>
  <c r="H75" i="1" s="1"/>
  <c r="C76" i="1" s="1"/>
  <c r="G76" i="1" s="1"/>
  <c r="AD76" i="1"/>
  <c r="AC76" i="1" s="1"/>
  <c r="D76" i="1" l="1"/>
  <c r="F76" i="1"/>
  <c r="B76" i="1"/>
  <c r="AE76" i="1"/>
  <c r="AA77" i="1" s="1"/>
  <c r="J76" i="1" l="1"/>
  <c r="L76" i="1" s="1"/>
  <c r="AB77" i="1"/>
  <c r="AD77" i="1" l="1"/>
  <c r="AC77" i="1" s="1"/>
  <c r="K76" i="1" l="1"/>
  <c r="E76" i="1" s="1"/>
  <c r="H76" i="1" s="1"/>
  <c r="C77" i="1" s="1"/>
  <c r="G77" i="1" s="1"/>
  <c r="AE77" i="1"/>
  <c r="AA78" i="1" s="1"/>
  <c r="D77" i="1" l="1"/>
  <c r="B77" i="1"/>
  <c r="F77" i="1"/>
  <c r="J77" i="1" l="1"/>
  <c r="L77" i="1" s="1"/>
  <c r="AB78" i="1"/>
  <c r="K77" i="1" l="1"/>
  <c r="E77" i="1" s="1"/>
  <c r="H77" i="1" s="1"/>
  <c r="C78" i="1" s="1"/>
  <c r="G78" i="1" s="1"/>
  <c r="AD78" i="1"/>
  <c r="D78" i="1" l="1"/>
  <c r="AC78" i="1"/>
  <c r="AE78" i="1" s="1"/>
  <c r="AA79" i="1" s="1"/>
  <c r="F78" i="1"/>
  <c r="B78" i="1"/>
  <c r="J78" i="1" l="1"/>
  <c r="L78" i="1" s="1"/>
  <c r="K78" i="1" l="1"/>
  <c r="E78" i="1" s="1"/>
  <c r="H78" i="1" s="1"/>
  <c r="AB79" i="1"/>
  <c r="AD79" i="1" l="1"/>
  <c r="AC79" i="1" s="1"/>
  <c r="C79" i="1"/>
  <c r="G79" i="1" s="1"/>
  <c r="D79" i="1" l="1"/>
  <c r="F79" i="1"/>
  <c r="B79" i="1"/>
  <c r="AE79" i="1"/>
  <c r="AA80" i="1" s="1"/>
  <c r="J79" i="1" l="1"/>
  <c r="L79" i="1" s="1"/>
  <c r="K79" i="1" l="1"/>
  <c r="E79" i="1" s="1"/>
  <c r="H79" i="1" s="1"/>
  <c r="AB80" i="1"/>
  <c r="AD80" i="1" l="1"/>
  <c r="AC80" i="1" s="1"/>
  <c r="C80" i="1"/>
  <c r="G80" i="1" s="1"/>
  <c r="D80" i="1" l="1"/>
  <c r="F80" i="1"/>
  <c r="B80" i="1"/>
  <c r="AE80" i="1"/>
  <c r="AA81" i="1" s="1"/>
  <c r="J80" i="1" l="1"/>
  <c r="L80" i="1" s="1"/>
  <c r="K80" i="1" l="1"/>
  <c r="E80" i="1" s="1"/>
  <c r="H80" i="1" s="1"/>
  <c r="AB81" i="1"/>
  <c r="AD81" i="1" l="1"/>
  <c r="AC81" i="1" s="1"/>
  <c r="C81" i="1" l="1"/>
  <c r="G81" i="1" s="1"/>
  <c r="AE81" i="1"/>
  <c r="AA82" i="1" s="1"/>
  <c r="D81" i="1" l="1"/>
  <c r="F81" i="1"/>
  <c r="B81" i="1"/>
  <c r="J81" i="1" l="1"/>
  <c r="L81" i="1" s="1"/>
  <c r="K81" i="1" l="1"/>
  <c r="E81" i="1" s="1"/>
  <c r="H81" i="1" s="1"/>
  <c r="AB82" i="1"/>
  <c r="AD82" i="1" l="1"/>
  <c r="C82" i="1"/>
  <c r="G82" i="1" s="1"/>
  <c r="D82" i="1" l="1"/>
  <c r="AC82" i="1"/>
  <c r="F82" i="1"/>
  <c r="B82" i="1"/>
  <c r="AE82" i="1"/>
  <c r="AA83" i="1" s="1"/>
  <c r="J82" i="1" l="1"/>
  <c r="L82" i="1" s="1"/>
  <c r="K82" i="1" l="1"/>
  <c r="E82" i="1" s="1"/>
  <c r="H82" i="1" s="1"/>
  <c r="C83" i="1" s="1"/>
  <c r="G83" i="1" s="1"/>
  <c r="AB83" i="1"/>
  <c r="D83" i="1" l="1"/>
  <c r="F83" i="1"/>
  <c r="B83" i="1"/>
  <c r="AD83" i="1"/>
  <c r="AC83" i="1" s="1"/>
  <c r="J83" i="1" l="1"/>
  <c r="L83" i="1" s="1"/>
  <c r="AE83" i="1"/>
  <c r="AA84" i="1" s="1"/>
  <c r="K83" i="1" l="1"/>
  <c r="E83" i="1" s="1"/>
  <c r="H83" i="1" s="1"/>
  <c r="C84" i="1" l="1"/>
  <c r="G84" i="1" s="1"/>
  <c r="AB84" i="1"/>
  <c r="D84" i="1" l="1"/>
  <c r="F84" i="1"/>
  <c r="B84" i="1"/>
  <c r="AD84" i="1"/>
  <c r="AC84" i="1" s="1"/>
  <c r="J84" i="1" l="1"/>
  <c r="L84" i="1" s="1"/>
  <c r="AE84" i="1"/>
  <c r="AA85" i="1" s="1"/>
  <c r="K84" i="1" l="1"/>
  <c r="E84" i="1" s="1"/>
  <c r="H84" i="1" s="1"/>
  <c r="C85" i="1" l="1"/>
  <c r="G85" i="1" s="1"/>
  <c r="AB85" i="1"/>
  <c r="D85" i="1" l="1"/>
  <c r="F85" i="1"/>
  <c r="B85" i="1"/>
  <c r="AD85" i="1"/>
  <c r="AC85" i="1" s="1"/>
  <c r="J85" i="1" l="1"/>
  <c r="L85" i="1" s="1"/>
  <c r="AE85" i="1"/>
  <c r="AA86" i="1" s="1"/>
  <c r="K85" i="1" l="1"/>
  <c r="E85" i="1" s="1"/>
  <c r="H85" i="1" s="1"/>
  <c r="AB86" i="1" l="1"/>
  <c r="AD86" i="1" l="1"/>
  <c r="AC86" i="1" s="1"/>
  <c r="C86" i="1"/>
  <c r="G86" i="1" s="1"/>
  <c r="D86" i="1" l="1"/>
  <c r="F86" i="1"/>
  <c r="B86" i="1"/>
  <c r="AE86" i="1"/>
  <c r="AA87" i="1" s="1"/>
  <c r="J86" i="1" l="1"/>
  <c r="L86" i="1" s="1"/>
  <c r="K86" i="1" l="1"/>
  <c r="E86" i="1" s="1"/>
  <c r="H86" i="1" l="1"/>
  <c r="AB87" i="1"/>
  <c r="AD87" i="1" l="1"/>
  <c r="C87" i="1"/>
  <c r="G87" i="1" s="1"/>
  <c r="D87" i="1" l="1"/>
  <c r="AC87" i="1"/>
  <c r="F87" i="1"/>
  <c r="B87" i="1"/>
  <c r="AE87" i="1"/>
  <c r="AA88" i="1" s="1"/>
  <c r="J87" i="1" l="1"/>
  <c r="L87" i="1" s="1"/>
  <c r="K87" i="1" l="1"/>
  <c r="E87" i="1" s="1"/>
  <c r="H87" i="1" s="1"/>
  <c r="AB88" i="1"/>
  <c r="AD88" i="1" l="1"/>
  <c r="AC88" i="1" s="1"/>
  <c r="C88" i="1"/>
  <c r="G88" i="1" s="1"/>
  <c r="D88" i="1" l="1"/>
  <c r="F88" i="1"/>
  <c r="B88" i="1"/>
  <c r="AE88" i="1"/>
  <c r="AA89" i="1" s="1"/>
  <c r="J88" i="1" l="1"/>
  <c r="L88" i="1" s="1"/>
  <c r="K88" i="1" l="1"/>
  <c r="E88" i="1" s="1"/>
  <c r="H88" i="1" s="1"/>
  <c r="AB89" i="1" l="1"/>
  <c r="AD89" i="1" l="1"/>
  <c r="AC89" i="1" s="1"/>
  <c r="C89" i="1"/>
  <c r="G89" i="1" s="1"/>
  <c r="D89" i="1" l="1"/>
  <c r="F89" i="1"/>
  <c r="B89" i="1"/>
  <c r="AE89" i="1"/>
  <c r="AA90" i="1" s="1"/>
  <c r="J89" i="1" l="1"/>
  <c r="L89" i="1" s="1"/>
  <c r="K89" i="1" l="1"/>
  <c r="E89" i="1" s="1"/>
  <c r="H89" i="1" s="1"/>
  <c r="C90" i="1" l="1"/>
  <c r="G90" i="1" s="1"/>
  <c r="AB90" i="1"/>
  <c r="D90" i="1" l="1"/>
  <c r="F90" i="1"/>
  <c r="B90" i="1"/>
  <c r="AD90" i="1"/>
  <c r="AC90" i="1" s="1"/>
  <c r="J90" i="1" l="1"/>
  <c r="L90" i="1" s="1"/>
  <c r="AE90" i="1"/>
  <c r="AA91" i="1" s="1"/>
  <c r="K90" i="1" l="1"/>
  <c r="E90" i="1" s="1"/>
  <c r="AB91" i="1"/>
  <c r="H90" i="1" l="1"/>
  <c r="AD91" i="1"/>
  <c r="AC91" i="1" l="1"/>
  <c r="AE91" i="1" s="1"/>
  <c r="AA92" i="1" s="1"/>
  <c r="C91" i="1"/>
  <c r="G91" i="1" s="1"/>
  <c r="D91" i="1" l="1"/>
  <c r="F91" i="1"/>
  <c r="B91" i="1"/>
  <c r="J91" i="1" l="1"/>
  <c r="L91" i="1" s="1"/>
  <c r="AB92" i="1"/>
  <c r="K91" i="1" l="1"/>
  <c r="E91" i="1" s="1"/>
  <c r="H91" i="1" s="1"/>
  <c r="AD92" i="1"/>
  <c r="AC92" i="1" s="1"/>
  <c r="C92" i="1" l="1"/>
  <c r="G92" i="1" s="1"/>
  <c r="AE92" i="1"/>
  <c r="AA93" i="1" s="1"/>
  <c r="D92" i="1" l="1"/>
  <c r="F92" i="1"/>
  <c r="B92" i="1"/>
  <c r="J92" i="1" l="1"/>
  <c r="L92" i="1" s="1"/>
  <c r="AB93" i="1"/>
  <c r="K92" i="1" l="1"/>
  <c r="E92" i="1" s="1"/>
  <c r="H92" i="1" s="1"/>
  <c r="AD93" i="1"/>
  <c r="AC93" i="1" s="1"/>
  <c r="C93" i="1" l="1"/>
  <c r="G93" i="1" s="1"/>
  <c r="AE93" i="1"/>
  <c r="AA94" i="1" s="1"/>
  <c r="D93" i="1" l="1"/>
  <c r="F93" i="1"/>
  <c r="B93" i="1"/>
  <c r="J93" i="1" l="1"/>
  <c r="L93" i="1" s="1"/>
  <c r="AB94" i="1"/>
  <c r="K93" i="1" l="1"/>
  <c r="E93" i="1" s="1"/>
  <c r="H93" i="1" s="1"/>
  <c r="AD94" i="1"/>
  <c r="AC94" i="1" s="1"/>
  <c r="C94" i="1" l="1"/>
  <c r="G94" i="1" s="1"/>
  <c r="AE94" i="1"/>
  <c r="AA95" i="1" s="1"/>
  <c r="D94" i="1" l="1"/>
  <c r="F94" i="1"/>
  <c r="B94" i="1"/>
  <c r="J94" i="1" l="1"/>
  <c r="L94" i="1" s="1"/>
  <c r="AB95" i="1"/>
  <c r="K94" i="1" l="1"/>
  <c r="E94" i="1" s="1"/>
  <c r="H94" i="1" s="1"/>
  <c r="AD95" i="1"/>
  <c r="AC95" i="1" s="1"/>
  <c r="C95" i="1" l="1"/>
  <c r="G95" i="1" s="1"/>
  <c r="AE95" i="1"/>
  <c r="AA96" i="1" s="1"/>
  <c r="D95" i="1" l="1"/>
  <c r="F95" i="1"/>
  <c r="B95" i="1"/>
  <c r="AB96" i="1"/>
  <c r="J95" i="1" l="1"/>
  <c r="L95" i="1" s="1"/>
  <c r="AD96" i="1"/>
  <c r="AC96" i="1" s="1"/>
  <c r="K95" i="1" l="1"/>
  <c r="E95" i="1" s="1"/>
  <c r="H95" i="1" s="1"/>
  <c r="AE96" i="1"/>
  <c r="AA97" i="1" s="1"/>
  <c r="C96" i="1" l="1"/>
  <c r="G96" i="1" s="1"/>
  <c r="D96" i="1" l="1"/>
  <c r="F96" i="1"/>
  <c r="B96" i="1"/>
  <c r="AB97" i="1"/>
  <c r="J96" i="1" l="1"/>
  <c r="L96" i="1" s="1"/>
  <c r="AD97" i="1"/>
  <c r="AC97" i="1" s="1"/>
  <c r="K96" i="1" l="1"/>
  <c r="E96" i="1" s="1"/>
  <c r="H96" i="1" s="1"/>
  <c r="AE97" i="1"/>
  <c r="AA98" i="1" s="1"/>
  <c r="C97" i="1" l="1"/>
  <c r="G97" i="1" s="1"/>
  <c r="D97" i="1" l="1"/>
  <c r="F97" i="1"/>
  <c r="B97" i="1"/>
  <c r="AB98" i="1"/>
  <c r="J97" i="1" l="1"/>
  <c r="L97" i="1" s="1"/>
  <c r="AD98" i="1"/>
  <c r="AC98" i="1" s="1"/>
  <c r="K97" i="1" l="1"/>
  <c r="E97" i="1" s="1"/>
  <c r="H97" i="1" s="1"/>
  <c r="AE98" i="1"/>
  <c r="AA99" i="1" s="1"/>
  <c r="C98" i="1" l="1"/>
  <c r="G98" i="1" s="1"/>
  <c r="D98" i="1" l="1"/>
  <c r="F98" i="1"/>
  <c r="B98" i="1"/>
  <c r="AB99" i="1"/>
  <c r="J98" i="1" l="1"/>
  <c r="AD99" i="1"/>
  <c r="K98" i="1" l="1"/>
  <c r="E98" i="1" s="1"/>
  <c r="L98" i="1"/>
  <c r="AC99" i="1"/>
  <c r="AE99" i="1" s="1"/>
  <c r="AA100" i="1" s="1"/>
  <c r="H98" i="1" l="1"/>
  <c r="C99" i="1" s="1"/>
  <c r="G99" i="1" s="1"/>
  <c r="D99" i="1" l="1"/>
  <c r="F99" i="1"/>
  <c r="B99" i="1"/>
  <c r="AB100" i="1"/>
  <c r="J99" i="1" l="1"/>
  <c r="L99" i="1" s="1"/>
  <c r="AD100" i="1"/>
  <c r="AC100" i="1" s="1"/>
  <c r="K99" i="1" l="1"/>
  <c r="E99" i="1" s="1"/>
  <c r="H99" i="1" s="1"/>
  <c r="C100" i="1" s="1"/>
  <c r="G100" i="1" s="1"/>
  <c r="AE100" i="1"/>
  <c r="AA101" i="1" s="1"/>
  <c r="D100" i="1" l="1"/>
  <c r="F100" i="1"/>
  <c r="B100" i="1"/>
  <c r="J100" i="1" l="1"/>
  <c r="L100" i="1" s="1"/>
  <c r="K100" i="1" l="1"/>
  <c r="E100" i="1" s="1"/>
  <c r="H100" i="1" s="1"/>
  <c r="C101" i="1" s="1"/>
  <c r="G101" i="1" s="1"/>
  <c r="AB101" i="1"/>
  <c r="D101" i="1" l="1"/>
  <c r="F101" i="1"/>
  <c r="B101" i="1"/>
  <c r="AD101" i="1"/>
  <c r="AC101" i="1" s="1"/>
  <c r="J101" i="1" l="1"/>
  <c r="L101" i="1" s="1"/>
  <c r="AE101" i="1"/>
  <c r="AA102" i="1" s="1"/>
  <c r="K101" i="1" l="1"/>
  <c r="E101" i="1" s="1"/>
  <c r="H101" i="1" l="1"/>
  <c r="C102" i="1" s="1"/>
  <c r="G102" i="1" s="1"/>
  <c r="AB102" i="1"/>
  <c r="D102" i="1" l="1"/>
  <c r="F102" i="1"/>
  <c r="B102" i="1"/>
  <c r="AD102" i="1"/>
  <c r="AC102" i="1" s="1"/>
  <c r="J102" i="1" l="1"/>
  <c r="L102" i="1" s="1"/>
  <c r="AE102" i="1"/>
  <c r="AA103" i="1" s="1"/>
  <c r="K102" i="1" l="1"/>
  <c r="E102" i="1" s="1"/>
  <c r="AB103" i="1"/>
  <c r="H102" i="1" l="1"/>
  <c r="C103" i="1" s="1"/>
  <c r="G103" i="1" s="1"/>
  <c r="AD103" i="1"/>
  <c r="AC103" i="1" s="1"/>
  <c r="D103" i="1" l="1"/>
  <c r="F103" i="1"/>
  <c r="B103" i="1"/>
  <c r="AE103" i="1"/>
  <c r="AA104" i="1" s="1"/>
  <c r="J103" i="1" l="1"/>
  <c r="L103" i="1" s="1"/>
  <c r="AB104" i="1"/>
  <c r="K103" i="1" l="1"/>
  <c r="E103" i="1" s="1"/>
  <c r="H103" i="1" s="1"/>
  <c r="C104" i="1" s="1"/>
  <c r="G104" i="1" s="1"/>
  <c r="AD104" i="1"/>
  <c r="AC104" i="1" s="1"/>
  <c r="D104" i="1" l="1"/>
  <c r="B104" i="1"/>
  <c r="F104" i="1"/>
  <c r="AE104" i="1"/>
  <c r="AA105" i="1" s="1"/>
  <c r="J104" i="1" l="1"/>
  <c r="L104" i="1" s="1"/>
  <c r="K104" i="1" l="1"/>
  <c r="E104" i="1" s="1"/>
  <c r="H104" i="1" s="1"/>
  <c r="AB105" i="1"/>
  <c r="AD105" i="1" l="1"/>
  <c r="AC105" i="1" s="1"/>
  <c r="C105" i="1"/>
  <c r="G105" i="1" s="1"/>
  <c r="D105" i="1" l="1"/>
  <c r="F105" i="1"/>
  <c r="B105" i="1"/>
  <c r="AE105" i="1"/>
  <c r="AA106" i="1" s="1"/>
  <c r="J105" i="1" l="1"/>
  <c r="L105" i="1" s="1"/>
  <c r="K105" i="1" l="1"/>
  <c r="E105" i="1" s="1"/>
  <c r="H105" i="1" s="1"/>
  <c r="C106" i="1" l="1"/>
  <c r="G106" i="1" s="1"/>
  <c r="AB106" i="1"/>
  <c r="D106" i="1" l="1"/>
  <c r="F106" i="1"/>
  <c r="B106" i="1"/>
  <c r="AD106" i="1"/>
  <c r="J106" i="1" l="1"/>
  <c r="L106" i="1" s="1"/>
  <c r="AC106" i="1"/>
  <c r="AE106" i="1" s="1"/>
  <c r="AA107" i="1" s="1"/>
  <c r="K106" i="1" l="1"/>
  <c r="E106" i="1" s="1"/>
  <c r="H106" i="1" l="1"/>
  <c r="C107" i="1" s="1"/>
  <c r="G107" i="1" s="1"/>
  <c r="AB107" i="1"/>
  <c r="D107" i="1" l="1"/>
  <c r="F107" i="1"/>
  <c r="B107" i="1"/>
  <c r="AD107" i="1"/>
  <c r="AC107" i="1" s="1"/>
  <c r="J107" i="1" l="1"/>
  <c r="L107" i="1" s="1"/>
  <c r="AE107" i="1"/>
  <c r="AA108" i="1" s="1"/>
  <c r="K107" i="1" l="1"/>
  <c r="E107" i="1" s="1"/>
  <c r="AB108" i="1"/>
  <c r="H107" i="1" l="1"/>
  <c r="AD108" i="1"/>
  <c r="AC108" i="1" s="1"/>
  <c r="C108" i="1" l="1"/>
  <c r="G108" i="1" s="1"/>
  <c r="AE108" i="1"/>
  <c r="AA109" i="1" s="1"/>
  <c r="D108" i="1" l="1"/>
  <c r="F108" i="1"/>
  <c r="B108" i="1"/>
  <c r="J108" i="1" l="1"/>
  <c r="L108" i="1" s="1"/>
  <c r="K108" i="1" l="1"/>
  <c r="E108" i="1" s="1"/>
  <c r="H108" i="1" s="1"/>
  <c r="C109" i="1" s="1"/>
  <c r="G109" i="1" s="1"/>
  <c r="AB109" i="1"/>
  <c r="D109" i="1" l="1"/>
  <c r="F109" i="1"/>
  <c r="B109" i="1"/>
  <c r="AD109" i="1"/>
  <c r="AC109" i="1" s="1"/>
  <c r="J109" i="1" l="1"/>
  <c r="L109" i="1" s="1"/>
  <c r="AE109" i="1"/>
  <c r="AA110" i="1" s="1"/>
  <c r="K109" i="1" l="1"/>
  <c r="E109" i="1" s="1"/>
  <c r="AB110" i="1"/>
  <c r="H109" i="1" l="1"/>
  <c r="C110" i="1" s="1"/>
  <c r="G110" i="1" s="1"/>
  <c r="AD110" i="1"/>
  <c r="AC110" i="1" s="1"/>
  <c r="D110" i="1" l="1"/>
  <c r="B110" i="1"/>
  <c r="F110" i="1"/>
  <c r="AE110" i="1"/>
  <c r="AA111" i="1" s="1"/>
  <c r="J110" i="1" l="1"/>
  <c r="L110" i="1" s="1"/>
  <c r="K110" i="1" l="1"/>
  <c r="E110" i="1" s="1"/>
  <c r="H110" i="1" s="1"/>
  <c r="C111" i="1" s="1"/>
  <c r="G111" i="1" s="1"/>
  <c r="AB111" i="1"/>
  <c r="D111" i="1" l="1"/>
  <c r="F111" i="1"/>
  <c r="B111" i="1"/>
  <c r="AD111" i="1"/>
  <c r="AC111" i="1" s="1"/>
  <c r="J111" i="1" l="1"/>
  <c r="L111" i="1" s="1"/>
  <c r="AE111" i="1"/>
  <c r="AA112" i="1" s="1"/>
  <c r="K111" i="1" l="1"/>
  <c r="E111" i="1" s="1"/>
  <c r="H111" i="1" l="1"/>
  <c r="AB112" i="1"/>
  <c r="AD112" i="1" l="1"/>
  <c r="AC112" i="1" s="1"/>
  <c r="C112" i="1"/>
  <c r="G112" i="1" s="1"/>
  <c r="D112" i="1" l="1"/>
  <c r="F112" i="1"/>
  <c r="B112" i="1"/>
  <c r="AE112" i="1"/>
  <c r="AA113" i="1" s="1"/>
  <c r="J112" i="1" l="1"/>
  <c r="L112" i="1" s="1"/>
  <c r="K112" i="1" l="1"/>
  <c r="E112" i="1" s="1"/>
  <c r="H112" i="1" l="1"/>
  <c r="C113" i="1" s="1"/>
  <c r="G113" i="1" s="1"/>
  <c r="AB113" i="1"/>
  <c r="D113" i="1" l="1"/>
  <c r="F113" i="1"/>
  <c r="B113" i="1"/>
  <c r="AD113" i="1"/>
  <c r="AC113" i="1" s="1"/>
  <c r="J113" i="1" l="1"/>
  <c r="L113" i="1" s="1"/>
  <c r="AE113" i="1"/>
  <c r="AA114" i="1" s="1"/>
  <c r="K113" i="1" l="1"/>
  <c r="E113" i="1" s="1"/>
  <c r="H113" i="1" s="1"/>
  <c r="AB114" i="1" l="1"/>
  <c r="AD114" i="1" l="1"/>
  <c r="AC114" i="1" s="1"/>
  <c r="C114" i="1"/>
  <c r="G114" i="1" s="1"/>
  <c r="D114" i="1" l="1"/>
  <c r="F114" i="1"/>
  <c r="B114" i="1"/>
  <c r="AE114" i="1"/>
  <c r="AA115" i="1" s="1"/>
  <c r="J114" i="1" l="1"/>
  <c r="L114" i="1" s="1"/>
  <c r="K114" i="1" l="1"/>
  <c r="E114" i="1" s="1"/>
  <c r="H114" i="1" s="1"/>
  <c r="C115" i="1" s="1"/>
  <c r="G115" i="1" s="1"/>
  <c r="AB115" i="1"/>
  <c r="D115" i="1" l="1"/>
  <c r="F115" i="1"/>
  <c r="B115" i="1"/>
  <c r="AD115" i="1"/>
  <c r="J115" i="1" l="1"/>
  <c r="L115" i="1" s="1"/>
  <c r="AC115" i="1"/>
  <c r="AE115" i="1" s="1"/>
  <c r="AA116" i="1" s="1"/>
  <c r="K115" i="1" l="1"/>
  <c r="E115" i="1" s="1"/>
  <c r="H115" i="1" s="1"/>
  <c r="C116" i="1" l="1"/>
  <c r="G116" i="1" s="1"/>
  <c r="AB116" i="1"/>
  <c r="D116" i="1" l="1"/>
  <c r="F116" i="1"/>
  <c r="B116" i="1"/>
  <c r="AD116" i="1"/>
  <c r="AC116" i="1" s="1"/>
  <c r="J116" i="1" l="1"/>
  <c r="L116" i="1" s="1"/>
  <c r="AE116" i="1"/>
  <c r="AA117" i="1" s="1"/>
  <c r="K116" i="1" l="1"/>
  <c r="E116" i="1" s="1"/>
  <c r="AB117" i="1"/>
  <c r="H116" i="1" l="1"/>
  <c r="C117" i="1" s="1"/>
  <c r="G117" i="1" s="1"/>
  <c r="AD117" i="1"/>
  <c r="D117" i="1" l="1"/>
  <c r="AC117" i="1"/>
  <c r="AE117" i="1" s="1"/>
  <c r="AA118" i="1" s="1"/>
  <c r="F117" i="1"/>
  <c r="B117" i="1"/>
  <c r="J117" i="1" l="1"/>
  <c r="L117" i="1" s="1"/>
  <c r="K117" i="1" l="1"/>
  <c r="E117" i="1" s="1"/>
  <c r="H117" i="1" s="1"/>
  <c r="C118" i="1" l="1"/>
  <c r="G118" i="1" s="1"/>
  <c r="AB118" i="1"/>
  <c r="D118" i="1" l="1"/>
  <c r="F118" i="1"/>
  <c r="B118" i="1"/>
  <c r="AD118" i="1"/>
  <c r="AC118" i="1" s="1"/>
  <c r="J118" i="1" l="1"/>
  <c r="L118" i="1" s="1"/>
  <c r="AE118" i="1"/>
  <c r="AA119" i="1" s="1"/>
  <c r="K118" i="1" l="1"/>
  <c r="E118" i="1" s="1"/>
  <c r="H118" i="1" l="1"/>
  <c r="AB119" i="1"/>
  <c r="AD119" i="1" l="1"/>
  <c r="AC119" i="1" s="1"/>
  <c r="C119" i="1"/>
  <c r="G119" i="1" s="1"/>
  <c r="D119" i="1" l="1"/>
  <c r="F119" i="1"/>
  <c r="B119" i="1"/>
  <c r="AE119" i="1"/>
  <c r="AA120" i="1" s="1"/>
  <c r="J119" i="1" l="1"/>
  <c r="L119" i="1" s="1"/>
  <c r="K119" i="1" l="1"/>
  <c r="E119" i="1" s="1"/>
  <c r="H119" i="1" s="1"/>
  <c r="C120" i="1" s="1"/>
  <c r="G120" i="1" s="1"/>
  <c r="AB120" i="1"/>
  <c r="D120" i="1" l="1"/>
  <c r="F120" i="1"/>
  <c r="B120" i="1"/>
  <c r="AD120" i="1"/>
  <c r="AC120" i="1" s="1"/>
  <c r="J120" i="1" l="1"/>
  <c r="L120" i="1" s="1"/>
  <c r="AE120" i="1"/>
  <c r="AA121" i="1" s="1"/>
  <c r="K120" i="1" l="1"/>
  <c r="E120" i="1" s="1"/>
  <c r="AB121" i="1"/>
  <c r="H120" i="1" l="1"/>
  <c r="AD121" i="1"/>
  <c r="AC121" i="1" s="1"/>
  <c r="C121" i="1" l="1"/>
  <c r="G121" i="1" s="1"/>
  <c r="AE121" i="1"/>
  <c r="AA122" i="1" s="1"/>
  <c r="D121" i="1" l="1"/>
  <c r="F121" i="1"/>
  <c r="B121" i="1"/>
  <c r="AB122" i="1"/>
  <c r="J121" i="1" l="1"/>
  <c r="L121" i="1" s="1"/>
  <c r="AD122" i="1"/>
  <c r="AC122" i="1" s="1"/>
  <c r="K121" i="1" l="1"/>
  <c r="E121" i="1" s="1"/>
  <c r="H121" i="1" s="1"/>
  <c r="AE122" i="1"/>
  <c r="AA123" i="1" s="1"/>
  <c r="C122" i="1" l="1"/>
  <c r="G122" i="1" s="1"/>
  <c r="D122" i="1" l="1"/>
  <c r="F122" i="1"/>
  <c r="B122" i="1"/>
  <c r="J122" i="1" l="1"/>
  <c r="L122" i="1" s="1"/>
  <c r="AB123" i="1"/>
  <c r="K122" i="1" l="1"/>
  <c r="E122" i="1" s="1"/>
  <c r="H122" i="1" s="1"/>
  <c r="C123" i="1" s="1"/>
  <c r="G123" i="1" s="1"/>
  <c r="AD123" i="1"/>
  <c r="D123" i="1" l="1"/>
  <c r="AC123" i="1"/>
  <c r="AE123" i="1" s="1"/>
  <c r="AA124" i="1" s="1"/>
  <c r="F123" i="1"/>
  <c r="B123" i="1"/>
  <c r="J123" i="1" l="1"/>
  <c r="L123" i="1" s="1"/>
  <c r="K123" i="1" l="1"/>
  <c r="E123" i="1" s="1"/>
  <c r="H123" i="1" s="1"/>
  <c r="AB124" i="1"/>
  <c r="AD124" i="1" l="1"/>
  <c r="AC124" i="1" s="1"/>
  <c r="C124" i="1"/>
  <c r="G124" i="1" s="1"/>
  <c r="D124" i="1" l="1"/>
  <c r="F124" i="1"/>
  <c r="B124" i="1"/>
  <c r="AE124" i="1"/>
  <c r="AA125" i="1" s="1"/>
  <c r="J124" i="1" l="1"/>
  <c r="L124" i="1" s="1"/>
  <c r="K124" i="1" l="1"/>
  <c r="E124" i="1" s="1"/>
  <c r="H124" i="1" s="1"/>
  <c r="AB125" i="1"/>
  <c r="AD125" i="1" l="1"/>
  <c r="AC125" i="1" s="1"/>
  <c r="C125" i="1"/>
  <c r="G125" i="1" s="1"/>
  <c r="D125" i="1" l="1"/>
  <c r="F125" i="1"/>
  <c r="B125" i="1"/>
  <c r="AE125" i="1"/>
  <c r="AA126" i="1" s="1"/>
  <c r="J125" i="1" l="1"/>
  <c r="L125" i="1" s="1"/>
  <c r="K125" i="1" l="1"/>
  <c r="E125" i="1" s="1"/>
  <c r="H125" i="1" s="1"/>
  <c r="AB126" i="1"/>
  <c r="AD126" i="1" l="1"/>
  <c r="AC126" i="1" s="1"/>
  <c r="C126" i="1"/>
  <c r="G126" i="1" s="1"/>
  <c r="D126" i="1" l="1"/>
  <c r="F126" i="1"/>
  <c r="B126" i="1"/>
  <c r="AE126" i="1"/>
  <c r="AA127" i="1" s="1"/>
  <c r="J126" i="1" l="1"/>
  <c r="L126" i="1" s="1"/>
  <c r="K126" i="1" l="1"/>
  <c r="E126" i="1" s="1"/>
  <c r="H126" i="1" s="1"/>
  <c r="AB127" i="1" l="1"/>
  <c r="AD127" i="1" l="1"/>
  <c r="AC127" i="1" s="1"/>
  <c r="C127" i="1"/>
  <c r="G127" i="1" s="1"/>
  <c r="D127" i="1" l="1"/>
  <c r="F127" i="1"/>
  <c r="B127" i="1"/>
  <c r="AE127" i="1"/>
  <c r="AA128" i="1" s="1"/>
  <c r="J127" i="1" l="1"/>
  <c r="L127" i="1" s="1"/>
  <c r="K127" i="1" l="1"/>
  <c r="E127" i="1" s="1"/>
  <c r="H127" i="1" s="1"/>
  <c r="AB128" i="1"/>
  <c r="AD128" i="1" l="1"/>
  <c r="AC128" i="1" s="1"/>
  <c r="C128" i="1"/>
  <c r="G128" i="1" s="1"/>
  <c r="D128" i="1" l="1"/>
  <c r="F128" i="1"/>
  <c r="B128" i="1"/>
  <c r="AE128" i="1"/>
  <c r="AA129" i="1" s="1"/>
  <c r="J128" i="1" l="1"/>
  <c r="L128" i="1" s="1"/>
  <c r="AB129" i="1"/>
  <c r="K128" i="1" l="1"/>
  <c r="E128" i="1" s="1"/>
  <c r="H128" i="1" s="1"/>
  <c r="AD129" i="1"/>
  <c r="AC129" i="1" l="1"/>
  <c r="AE129" i="1" s="1"/>
  <c r="AA130" i="1" s="1"/>
  <c r="C129" i="1"/>
  <c r="G129" i="1" s="1"/>
  <c r="D129" i="1" l="1"/>
  <c r="F129" i="1"/>
  <c r="B129" i="1"/>
  <c r="J129" i="1" l="1"/>
  <c r="L129" i="1" s="1"/>
  <c r="AB130" i="1"/>
  <c r="K129" i="1" l="1"/>
  <c r="E129" i="1" s="1"/>
  <c r="H129" i="1" s="1"/>
  <c r="AD130" i="1"/>
  <c r="AC130" i="1" s="1"/>
  <c r="C130" i="1" l="1"/>
  <c r="G130" i="1" s="1"/>
  <c r="AE130" i="1"/>
  <c r="AA131" i="1" s="1"/>
  <c r="D130" i="1" l="1"/>
  <c r="F130" i="1"/>
  <c r="B130" i="1"/>
  <c r="AB131" i="1"/>
  <c r="J130" i="1" l="1"/>
  <c r="L130" i="1" s="1"/>
  <c r="AD131" i="1"/>
  <c r="AC131" i="1" s="1"/>
  <c r="K130" i="1" l="1"/>
  <c r="E130" i="1" s="1"/>
  <c r="AE131" i="1"/>
  <c r="AA132" i="1" s="1"/>
  <c r="H130" i="1" l="1"/>
  <c r="C131" i="1" s="1"/>
  <c r="G131" i="1" s="1"/>
  <c r="D131" i="1" l="1"/>
  <c r="B131" i="1"/>
  <c r="F131" i="1"/>
  <c r="AB132" i="1"/>
  <c r="J131" i="1" l="1"/>
  <c r="L131" i="1" s="1"/>
  <c r="AD132" i="1"/>
  <c r="AC132" i="1" s="1"/>
  <c r="K131" i="1" l="1"/>
  <c r="E131" i="1" s="1"/>
  <c r="H131" i="1" s="1"/>
  <c r="C132" i="1" s="1"/>
  <c r="G132" i="1" s="1"/>
  <c r="AE132" i="1"/>
  <c r="AA133" i="1" s="1"/>
  <c r="D132" i="1" l="1"/>
  <c r="F132" i="1"/>
  <c r="B132" i="1"/>
  <c r="J132" i="1" l="1"/>
  <c r="L132" i="1" s="1"/>
  <c r="AB133" i="1"/>
  <c r="K132" i="1" l="1"/>
  <c r="E132" i="1" s="1"/>
  <c r="H132" i="1" s="1"/>
  <c r="C133" i="1" s="1"/>
  <c r="G133" i="1" s="1"/>
  <c r="AD133" i="1"/>
  <c r="AC133" i="1" s="1"/>
  <c r="D133" i="1" l="1"/>
  <c r="F133" i="1"/>
  <c r="B133" i="1"/>
  <c r="AE133" i="1"/>
  <c r="AA134" i="1" s="1"/>
  <c r="J133" i="1" l="1"/>
  <c r="L133" i="1" s="1"/>
  <c r="K133" i="1" l="1"/>
  <c r="E133" i="1" s="1"/>
  <c r="H133" i="1" s="1"/>
  <c r="C134" i="1" s="1"/>
  <c r="G134" i="1" s="1"/>
  <c r="AB134" i="1"/>
  <c r="D134" i="1" l="1"/>
  <c r="F134" i="1"/>
  <c r="B134" i="1"/>
  <c r="AD134" i="1"/>
  <c r="AC134" i="1" s="1"/>
  <c r="J134" i="1" l="1"/>
  <c r="L134" i="1" s="1"/>
  <c r="AE134" i="1"/>
  <c r="AA135" i="1" s="1"/>
  <c r="K134" i="1" l="1"/>
  <c r="E134" i="1" s="1"/>
  <c r="H134" i="1" l="1"/>
  <c r="AB135" i="1"/>
  <c r="AD135" i="1" l="1"/>
  <c r="C135" i="1"/>
  <c r="G135" i="1" s="1"/>
  <c r="D135" i="1" l="1"/>
  <c r="AC135" i="1"/>
  <c r="AE135" i="1" s="1"/>
  <c r="AA136" i="1" s="1"/>
  <c r="F135" i="1"/>
  <c r="B135" i="1"/>
  <c r="J135" i="1" l="1"/>
  <c r="L135" i="1" s="1"/>
  <c r="AB136" i="1"/>
  <c r="K135" i="1" l="1"/>
  <c r="E135" i="1" s="1"/>
  <c r="H135" i="1" s="1"/>
  <c r="AD136" i="1"/>
  <c r="AC136" i="1" s="1"/>
  <c r="C136" i="1" l="1"/>
  <c r="G136" i="1" s="1"/>
  <c r="AE136" i="1"/>
  <c r="AA137" i="1" s="1"/>
  <c r="D136" i="1" l="1"/>
  <c r="F136" i="1"/>
  <c r="B136" i="1"/>
  <c r="J136" i="1" l="1"/>
  <c r="L136" i="1" s="1"/>
  <c r="AB137" i="1"/>
  <c r="K136" i="1" l="1"/>
  <c r="E136" i="1" s="1"/>
  <c r="H136" i="1" s="1"/>
  <c r="AD137" i="1"/>
  <c r="AC137" i="1" s="1"/>
  <c r="C137" i="1" l="1"/>
  <c r="G137" i="1" s="1"/>
  <c r="AE137" i="1"/>
  <c r="AA138" i="1" s="1"/>
  <c r="D137" i="1" l="1"/>
  <c r="F137" i="1"/>
  <c r="B137" i="1"/>
  <c r="J137" i="1" l="1"/>
  <c r="L137" i="1" s="1"/>
  <c r="AB138" i="1"/>
  <c r="K137" i="1" l="1"/>
  <c r="E137" i="1" s="1"/>
  <c r="H137" i="1" s="1"/>
  <c r="AD138" i="1"/>
  <c r="AC138" i="1" l="1"/>
  <c r="AE138" i="1" s="1"/>
  <c r="AA139" i="1" s="1"/>
  <c r="C138" i="1"/>
  <c r="G138" i="1" s="1"/>
  <c r="D138" i="1" l="1"/>
  <c r="F138" i="1"/>
  <c r="B138" i="1"/>
  <c r="AB139" i="1"/>
  <c r="J138" i="1" l="1"/>
  <c r="L138" i="1" s="1"/>
  <c r="AD139" i="1"/>
  <c r="AC139" i="1" s="1"/>
  <c r="K138" i="1" l="1"/>
  <c r="E138" i="1" s="1"/>
  <c r="H138" i="1" s="1"/>
  <c r="C139" i="1" s="1"/>
  <c r="G139" i="1" s="1"/>
  <c r="AE139" i="1"/>
  <c r="AA140" i="1" s="1"/>
  <c r="D139" i="1" l="1"/>
  <c r="F139" i="1"/>
  <c r="B139" i="1"/>
  <c r="J139" i="1" l="1"/>
  <c r="L139" i="1" s="1"/>
  <c r="K139" i="1" l="1"/>
  <c r="E139" i="1" s="1"/>
  <c r="H139" i="1" s="1"/>
  <c r="AB140" i="1"/>
  <c r="AD140" i="1" l="1"/>
  <c r="AC140" i="1" s="1"/>
  <c r="C140" i="1"/>
  <c r="G140" i="1" s="1"/>
  <c r="D140" i="1" l="1"/>
  <c r="F140" i="1"/>
  <c r="B140" i="1"/>
  <c r="AE140" i="1"/>
  <c r="AA141" i="1" s="1"/>
  <c r="J140" i="1" l="1"/>
  <c r="L140" i="1" s="1"/>
  <c r="K140" i="1" l="1"/>
  <c r="E140" i="1" s="1"/>
  <c r="H140" i="1" s="1"/>
  <c r="AB141" i="1"/>
  <c r="AD141" i="1" l="1"/>
  <c r="C141" i="1"/>
  <c r="G141" i="1" s="1"/>
  <c r="D141" i="1" l="1"/>
  <c r="AC141" i="1"/>
  <c r="AE141" i="1" s="1"/>
  <c r="AA142" i="1" s="1"/>
  <c r="F141" i="1"/>
  <c r="B141" i="1"/>
  <c r="J141" i="1" l="1"/>
  <c r="L141" i="1" s="1"/>
  <c r="K141" i="1" l="1"/>
  <c r="E141" i="1" s="1"/>
  <c r="H141" i="1" s="1"/>
  <c r="AB142" i="1"/>
  <c r="AD142" i="1" l="1"/>
  <c r="AC142" i="1" s="1"/>
  <c r="C142" i="1"/>
  <c r="G142" i="1" s="1"/>
  <c r="D142" i="1" l="1"/>
  <c r="F142" i="1"/>
  <c r="B142" i="1"/>
  <c r="AE142" i="1"/>
  <c r="AA143" i="1" s="1"/>
  <c r="J142" i="1" l="1"/>
  <c r="L142" i="1" s="1"/>
  <c r="K142" i="1" l="1"/>
  <c r="E142" i="1" s="1"/>
  <c r="H142" i="1" s="1"/>
  <c r="AB143" i="1"/>
  <c r="AD143" i="1" l="1"/>
  <c r="AC143" i="1" s="1"/>
  <c r="C143" i="1"/>
  <c r="G143" i="1" s="1"/>
  <c r="D143" i="1" l="1"/>
  <c r="F143" i="1"/>
  <c r="B143" i="1"/>
  <c r="AE143" i="1"/>
  <c r="AA144" i="1" s="1"/>
  <c r="J143" i="1" l="1"/>
  <c r="L143" i="1" s="1"/>
  <c r="K143" i="1" l="1"/>
  <c r="E143" i="1" s="1"/>
  <c r="H143" i="1" s="1"/>
  <c r="AB144" i="1"/>
  <c r="AD144" i="1" l="1"/>
  <c r="C144" i="1"/>
  <c r="G144" i="1" s="1"/>
  <c r="D144" i="1" l="1"/>
  <c r="AC144" i="1"/>
  <c r="AE144" i="1" s="1"/>
  <c r="AA145" i="1" s="1"/>
  <c r="F144" i="1"/>
  <c r="B144" i="1"/>
  <c r="J144" i="1" l="1"/>
  <c r="L144" i="1" s="1"/>
  <c r="K144" i="1" l="1"/>
  <c r="E144" i="1" s="1"/>
  <c r="H144" i="1" s="1"/>
  <c r="AB145" i="1"/>
  <c r="AD145" i="1" l="1"/>
  <c r="AC145" i="1" s="1"/>
  <c r="C145" i="1"/>
  <c r="G145" i="1" s="1"/>
  <c r="D145" i="1" l="1"/>
  <c r="F145" i="1"/>
  <c r="B145" i="1"/>
  <c r="AE145" i="1"/>
  <c r="AA146" i="1" s="1"/>
  <c r="J145" i="1" l="1"/>
  <c r="L145" i="1" s="1"/>
  <c r="K145" i="1" l="1"/>
  <c r="E145" i="1" s="1"/>
  <c r="H145" i="1" s="1"/>
  <c r="AB146" i="1"/>
  <c r="AD146" i="1" l="1"/>
  <c r="AC146" i="1" s="1"/>
  <c r="C146" i="1"/>
  <c r="G146" i="1" s="1"/>
  <c r="D146" i="1" l="1"/>
  <c r="F146" i="1"/>
  <c r="B146" i="1"/>
  <c r="AE146" i="1"/>
  <c r="AA147" i="1" s="1"/>
  <c r="J146" i="1" l="1"/>
  <c r="L146" i="1" s="1"/>
  <c r="K146" i="1" l="1"/>
  <c r="E146" i="1" s="1"/>
  <c r="H146" i="1" s="1"/>
  <c r="AB147" i="1"/>
  <c r="AD147" i="1" l="1"/>
  <c r="C147" i="1"/>
  <c r="G147" i="1" s="1"/>
  <c r="D147" i="1" l="1"/>
  <c r="AC147" i="1"/>
  <c r="AE147" i="1" s="1"/>
  <c r="AA148" i="1" s="1"/>
  <c r="F147" i="1"/>
  <c r="B147" i="1"/>
  <c r="J147" i="1" l="1"/>
  <c r="L147" i="1" s="1"/>
  <c r="K147" i="1" l="1"/>
  <c r="E147" i="1" s="1"/>
  <c r="H147" i="1" s="1"/>
  <c r="C148" i="1" s="1"/>
  <c r="G148" i="1" s="1"/>
  <c r="AB148" i="1"/>
  <c r="D148" i="1" l="1"/>
  <c r="F148" i="1"/>
  <c r="B148" i="1"/>
  <c r="AD148" i="1"/>
  <c r="J148" i="1" l="1"/>
  <c r="L148" i="1" s="1"/>
  <c r="AC148" i="1"/>
  <c r="AE148" i="1" s="1"/>
  <c r="AA149" i="1" s="1"/>
  <c r="AB149" i="1" l="1"/>
  <c r="K148" i="1" l="1"/>
  <c r="E148" i="1" s="1"/>
  <c r="AD149" i="1"/>
  <c r="AC149" i="1" s="1"/>
  <c r="H148" i="1" l="1"/>
  <c r="C149" i="1" s="1"/>
  <c r="G149" i="1" s="1"/>
  <c r="AE149" i="1"/>
  <c r="AA150" i="1" s="1"/>
  <c r="D149" i="1" l="1"/>
  <c r="F149" i="1"/>
  <c r="B149" i="1"/>
  <c r="J149" i="1" l="1"/>
  <c r="L149" i="1" s="1"/>
  <c r="AB150" i="1"/>
  <c r="K149" i="1" l="1"/>
  <c r="E149" i="1" s="1"/>
  <c r="H149" i="1" s="1"/>
  <c r="C150" i="1" s="1"/>
  <c r="G150" i="1" s="1"/>
  <c r="AD150" i="1"/>
  <c r="AC150" i="1" s="1"/>
  <c r="D150" i="1" l="1"/>
  <c r="F150" i="1"/>
  <c r="B150" i="1"/>
  <c r="AE150" i="1"/>
  <c r="AA151" i="1" s="1"/>
  <c r="J150" i="1" l="1"/>
  <c r="L150" i="1" s="1"/>
  <c r="K150" i="1" l="1"/>
  <c r="E150" i="1" s="1"/>
  <c r="H150" i="1" s="1"/>
  <c r="AB151" i="1" l="1"/>
  <c r="AD151" i="1" l="1"/>
  <c r="AC151" i="1" s="1"/>
  <c r="C151" i="1"/>
  <c r="G151" i="1" s="1"/>
  <c r="D151" i="1" l="1"/>
  <c r="F151" i="1"/>
  <c r="B151" i="1"/>
  <c r="AE151" i="1"/>
  <c r="AA152" i="1" s="1"/>
  <c r="J151" i="1" l="1"/>
  <c r="L151" i="1" s="1"/>
  <c r="K151" i="1" l="1"/>
  <c r="E151" i="1" s="1"/>
  <c r="H151" i="1" s="1"/>
  <c r="AB152" i="1"/>
  <c r="AD152" i="1" l="1"/>
  <c r="AC152" i="1" s="1"/>
  <c r="C152" i="1"/>
  <c r="G152" i="1" s="1"/>
  <c r="D152" i="1" l="1"/>
  <c r="F152" i="1"/>
  <c r="B152" i="1"/>
  <c r="AE152" i="1"/>
  <c r="AA153" i="1" s="1"/>
  <c r="J152" i="1" l="1"/>
  <c r="L152" i="1" s="1"/>
  <c r="K152" i="1" l="1"/>
  <c r="E152" i="1" s="1"/>
  <c r="H152" i="1" s="1"/>
  <c r="AB153" i="1"/>
  <c r="AD153" i="1" l="1"/>
  <c r="AC153" i="1" s="1"/>
  <c r="C153" i="1"/>
  <c r="G153" i="1" s="1"/>
  <c r="D153" i="1" l="1"/>
  <c r="F153" i="1"/>
  <c r="B153" i="1"/>
  <c r="AE153" i="1"/>
  <c r="AA154" i="1" s="1"/>
  <c r="J153" i="1" l="1"/>
  <c r="L153" i="1" s="1"/>
  <c r="K153" i="1" l="1"/>
  <c r="E153" i="1" s="1"/>
  <c r="H153" i="1" s="1"/>
  <c r="AB154" i="1"/>
  <c r="AD154" i="1" l="1"/>
  <c r="AC154" i="1" s="1"/>
  <c r="C154" i="1"/>
  <c r="G154" i="1" s="1"/>
  <c r="D154" i="1" l="1"/>
  <c r="F154" i="1"/>
  <c r="B154" i="1"/>
  <c r="AE154" i="1"/>
  <c r="AA155" i="1" s="1"/>
  <c r="J154" i="1" l="1"/>
  <c r="L154" i="1" s="1"/>
  <c r="K154" i="1" l="1"/>
  <c r="E154" i="1" s="1"/>
  <c r="H154" i="1" s="1"/>
  <c r="AB155" i="1"/>
  <c r="AD155" i="1" l="1"/>
  <c r="AC155" i="1" s="1"/>
  <c r="C155" i="1"/>
  <c r="G155" i="1" s="1"/>
  <c r="D155" i="1" l="1"/>
  <c r="F155" i="1"/>
  <c r="B155" i="1"/>
  <c r="AE155" i="1"/>
  <c r="AA156" i="1" s="1"/>
  <c r="J155" i="1" l="1"/>
  <c r="L155" i="1" s="1"/>
  <c r="K155" i="1" l="1"/>
  <c r="E155" i="1" s="1"/>
  <c r="H155" i="1" s="1"/>
  <c r="C156" i="1" s="1"/>
  <c r="G156" i="1" s="1"/>
  <c r="AB156" i="1"/>
  <c r="D156" i="1" l="1"/>
  <c r="F156" i="1"/>
  <c r="B156" i="1"/>
  <c r="AD156" i="1"/>
  <c r="AC156" i="1" s="1"/>
  <c r="J156" i="1" l="1"/>
  <c r="L156" i="1" s="1"/>
  <c r="AE156" i="1"/>
  <c r="AA157" i="1" s="1"/>
  <c r="K156" i="1" l="1"/>
  <c r="E156" i="1" s="1"/>
  <c r="AB157" i="1"/>
  <c r="H156" i="1" l="1"/>
  <c r="C157" i="1" s="1"/>
  <c r="G157" i="1" s="1"/>
  <c r="AD157" i="1"/>
  <c r="AC157" i="1" s="1"/>
  <c r="D157" i="1" l="1"/>
  <c r="B157" i="1"/>
  <c r="F157" i="1"/>
  <c r="AE157" i="1"/>
  <c r="AA158" i="1" s="1"/>
  <c r="J157" i="1" l="1"/>
  <c r="L157" i="1" s="1"/>
  <c r="K157" i="1" l="1"/>
  <c r="E157" i="1" s="1"/>
  <c r="H157" i="1" s="1"/>
  <c r="AB158" i="1"/>
  <c r="AD158" i="1" l="1"/>
  <c r="AC158" i="1" s="1"/>
  <c r="C158" i="1"/>
  <c r="G158" i="1" s="1"/>
  <c r="D158" i="1" l="1"/>
  <c r="F158" i="1"/>
  <c r="B158" i="1"/>
  <c r="AE158" i="1"/>
  <c r="AA159" i="1" s="1"/>
  <c r="J158" i="1" l="1"/>
  <c r="L158" i="1" s="1"/>
  <c r="K158" i="1" l="1"/>
  <c r="E158" i="1" s="1"/>
  <c r="H158" i="1" s="1"/>
  <c r="AB159" i="1"/>
  <c r="AD159" i="1" l="1"/>
  <c r="AC159" i="1" s="1"/>
  <c r="C159" i="1"/>
  <c r="G159" i="1" s="1"/>
  <c r="D159" i="1" l="1"/>
  <c r="F159" i="1"/>
  <c r="B159" i="1"/>
  <c r="AE159" i="1"/>
  <c r="AA160" i="1" s="1"/>
  <c r="J159" i="1" l="1"/>
  <c r="L159" i="1" s="1"/>
  <c r="K159" i="1" l="1"/>
  <c r="E159" i="1" s="1"/>
  <c r="H159" i="1" s="1"/>
  <c r="C160" i="1" s="1"/>
  <c r="G160" i="1" s="1"/>
  <c r="AB160" i="1"/>
  <c r="D160" i="1" l="1"/>
  <c r="F160" i="1"/>
  <c r="B160" i="1"/>
  <c r="AD160" i="1"/>
  <c r="J160" i="1" l="1"/>
  <c r="L160" i="1" s="1"/>
  <c r="AC160" i="1"/>
  <c r="AE160" i="1" s="1"/>
  <c r="AA161" i="1" s="1"/>
  <c r="K160" i="1" l="1"/>
  <c r="E160" i="1" s="1"/>
  <c r="H160" i="1" s="1"/>
  <c r="C161" i="1" l="1"/>
  <c r="G161" i="1" s="1"/>
  <c r="AB161" i="1"/>
  <c r="D161" i="1" l="1"/>
  <c r="F161" i="1"/>
  <c r="B161" i="1"/>
  <c r="AD161" i="1"/>
  <c r="AC161" i="1" s="1"/>
  <c r="J161" i="1" l="1"/>
  <c r="L161" i="1" s="1"/>
  <c r="AE161" i="1"/>
  <c r="AA162" i="1" s="1"/>
  <c r="K161" i="1" l="1"/>
  <c r="E161" i="1" s="1"/>
  <c r="AB162" i="1"/>
  <c r="H161" i="1" l="1"/>
  <c r="AD162" i="1"/>
  <c r="AC162" i="1" s="1"/>
  <c r="C162" i="1" l="1"/>
  <c r="G162" i="1" s="1"/>
  <c r="AE162" i="1"/>
  <c r="AA163" i="1" s="1"/>
  <c r="D162" i="1" l="1"/>
  <c r="F162" i="1"/>
  <c r="B162" i="1"/>
  <c r="J162" i="1" l="1"/>
  <c r="L162" i="1" s="1"/>
  <c r="K162" i="1" l="1"/>
  <c r="E162" i="1" s="1"/>
  <c r="H162" i="1" s="1"/>
  <c r="C163" i="1" s="1"/>
  <c r="G163" i="1" s="1"/>
  <c r="AB163" i="1"/>
  <c r="D163" i="1" l="1"/>
  <c r="F163" i="1"/>
  <c r="B163" i="1"/>
  <c r="AD163" i="1"/>
  <c r="AC163" i="1" s="1"/>
  <c r="J163" i="1" l="1"/>
  <c r="L163" i="1" s="1"/>
  <c r="AE163" i="1"/>
  <c r="AA164" i="1" s="1"/>
  <c r="K163" i="1" l="1"/>
  <c r="E163" i="1" s="1"/>
  <c r="H163" i="1" l="1"/>
  <c r="AB164" i="1"/>
  <c r="AD164" i="1" l="1"/>
  <c r="AC164" i="1" s="1"/>
  <c r="C164" i="1"/>
  <c r="G164" i="1" s="1"/>
  <c r="D164" i="1" l="1"/>
  <c r="F164" i="1"/>
  <c r="B164" i="1"/>
  <c r="AE164" i="1"/>
  <c r="AA165" i="1" s="1"/>
  <c r="J164" i="1" l="1"/>
  <c r="L164" i="1" s="1"/>
  <c r="AB165" i="1"/>
  <c r="K164" i="1" l="1"/>
  <c r="E164" i="1" s="1"/>
  <c r="H164" i="1" s="1"/>
  <c r="C165" i="1" s="1"/>
  <c r="G165" i="1" s="1"/>
  <c r="AD165" i="1"/>
  <c r="AC165" i="1" s="1"/>
  <c r="D165" i="1" l="1"/>
  <c r="F165" i="1"/>
  <c r="B165" i="1"/>
  <c r="AE165" i="1"/>
  <c r="AA166" i="1" s="1"/>
  <c r="J165" i="1" l="1"/>
  <c r="L165" i="1" s="1"/>
  <c r="K165" i="1" l="1"/>
  <c r="E165" i="1" s="1"/>
  <c r="H165" i="1" s="1"/>
  <c r="AB166" i="1"/>
  <c r="AD166" i="1" l="1"/>
  <c r="AC166" i="1" s="1"/>
  <c r="C166" i="1"/>
  <c r="G166" i="1" s="1"/>
  <c r="D166" i="1" l="1"/>
  <c r="F166" i="1"/>
  <c r="B166" i="1"/>
  <c r="AE166" i="1"/>
  <c r="AA167" i="1" s="1"/>
  <c r="J166" i="1" l="1"/>
  <c r="L166" i="1" s="1"/>
  <c r="K166" i="1" l="1"/>
  <c r="E166" i="1" s="1"/>
  <c r="H166" i="1" s="1"/>
  <c r="AB167" i="1"/>
  <c r="AD167" i="1" l="1"/>
  <c r="AC167" i="1" s="1"/>
  <c r="C167" i="1"/>
  <c r="G167" i="1" s="1"/>
  <c r="D167" i="1" l="1"/>
  <c r="F167" i="1"/>
  <c r="B167" i="1"/>
  <c r="AE167" i="1"/>
  <c r="AA168" i="1" s="1"/>
  <c r="J167" i="1" l="1"/>
  <c r="L167" i="1" s="1"/>
  <c r="K167" i="1" l="1"/>
  <c r="E167" i="1" s="1"/>
  <c r="H167" i="1" s="1"/>
  <c r="AB168" i="1"/>
  <c r="AD168" i="1" l="1"/>
  <c r="AC168" i="1" s="1"/>
  <c r="C168" i="1" l="1"/>
  <c r="G168" i="1" s="1"/>
  <c r="AE168" i="1"/>
  <c r="AA169" i="1" s="1"/>
  <c r="D168" i="1" l="1"/>
  <c r="F168" i="1"/>
  <c r="B168" i="1"/>
  <c r="J168" i="1" l="1"/>
  <c r="L168" i="1" s="1"/>
  <c r="AB169" i="1"/>
  <c r="K168" i="1" l="1"/>
  <c r="E168" i="1" s="1"/>
  <c r="H168" i="1" s="1"/>
  <c r="AD169" i="1"/>
  <c r="AC169" i="1" s="1"/>
  <c r="C169" i="1" l="1"/>
  <c r="G169" i="1" s="1"/>
  <c r="AE169" i="1"/>
  <c r="AA170" i="1" s="1"/>
  <c r="D169" i="1" l="1"/>
  <c r="F169" i="1"/>
  <c r="B169" i="1"/>
  <c r="J169" i="1" l="1"/>
  <c r="L169" i="1" s="1"/>
  <c r="K169" i="1" l="1"/>
  <c r="E169" i="1" s="1"/>
  <c r="H169" i="1" s="1"/>
  <c r="AB170" i="1"/>
  <c r="AD170" i="1" l="1"/>
  <c r="C170" i="1"/>
  <c r="G170" i="1" s="1"/>
  <c r="D170" i="1" l="1"/>
  <c r="AC170" i="1"/>
  <c r="AE170" i="1" s="1"/>
  <c r="AA171" i="1" s="1"/>
  <c r="F170" i="1"/>
  <c r="B170" i="1"/>
  <c r="J170" i="1" l="1"/>
  <c r="L170" i="1" s="1"/>
  <c r="K170" i="1" l="1"/>
  <c r="E170" i="1" s="1"/>
  <c r="H170" i="1" s="1"/>
  <c r="AB171" i="1"/>
  <c r="AD171" i="1" l="1"/>
  <c r="AC171" i="1" s="1"/>
  <c r="C171" i="1"/>
  <c r="G171" i="1" s="1"/>
  <c r="D171" i="1" l="1"/>
  <c r="F171" i="1"/>
  <c r="B171" i="1"/>
  <c r="AE171" i="1"/>
  <c r="AA172" i="1" s="1"/>
  <c r="J171" i="1" l="1"/>
  <c r="L171" i="1" s="1"/>
  <c r="K171" i="1" l="1"/>
  <c r="E171" i="1" s="1"/>
  <c r="H171" i="1" s="1"/>
  <c r="C172" i="1" s="1"/>
  <c r="G172" i="1" s="1"/>
  <c r="AB172" i="1"/>
  <c r="D172" i="1" l="1"/>
  <c r="F172" i="1"/>
  <c r="B172" i="1"/>
  <c r="AD172" i="1"/>
  <c r="AC172" i="1" s="1"/>
  <c r="J172" i="1" l="1"/>
  <c r="L172" i="1" s="1"/>
  <c r="AE172" i="1"/>
  <c r="AA173" i="1" s="1"/>
  <c r="K172" i="1" l="1"/>
  <c r="E172" i="1" s="1"/>
  <c r="H172" i="1" s="1"/>
  <c r="AB173" i="1" l="1"/>
  <c r="AD173" i="1" l="1"/>
  <c r="C173" i="1"/>
  <c r="G173" i="1" s="1"/>
  <c r="D173" i="1" l="1"/>
  <c r="AC173" i="1"/>
  <c r="F173" i="1"/>
  <c r="B173" i="1"/>
  <c r="AE173" i="1"/>
  <c r="AA174" i="1" s="1"/>
  <c r="J173" i="1" l="1"/>
  <c r="L173" i="1" s="1"/>
  <c r="K173" i="1" l="1"/>
  <c r="E173" i="1" s="1"/>
  <c r="H173" i="1" s="1"/>
  <c r="C174" i="1" s="1"/>
  <c r="G174" i="1" s="1"/>
  <c r="AB174" i="1"/>
  <c r="D174" i="1" l="1"/>
  <c r="F174" i="1"/>
  <c r="B174" i="1"/>
  <c r="AD174" i="1"/>
  <c r="J174" i="1" l="1"/>
  <c r="L174" i="1" s="1"/>
  <c r="AC174" i="1"/>
  <c r="AE174" i="1" s="1"/>
  <c r="AA175" i="1" s="1"/>
  <c r="K174" i="1" l="1"/>
  <c r="E174" i="1" s="1"/>
  <c r="H174" i="1" s="1"/>
  <c r="C175" i="1" l="1"/>
  <c r="G175" i="1" s="1"/>
  <c r="AB175" i="1"/>
  <c r="D175" i="1" l="1"/>
  <c r="F175" i="1"/>
  <c r="B175" i="1"/>
  <c r="AD175" i="1"/>
  <c r="AC175" i="1" s="1"/>
  <c r="J175" i="1" l="1"/>
  <c r="L175" i="1" s="1"/>
  <c r="AE175" i="1"/>
  <c r="AA176" i="1" s="1"/>
  <c r="K175" i="1" l="1"/>
  <c r="E175" i="1" s="1"/>
  <c r="H175" i="1" l="1"/>
  <c r="C176" i="1" s="1"/>
  <c r="G176" i="1" s="1"/>
  <c r="AB176" i="1"/>
  <c r="D176" i="1" l="1"/>
  <c r="F176" i="1"/>
  <c r="B176" i="1"/>
  <c r="AD176" i="1"/>
  <c r="AC176" i="1" s="1"/>
  <c r="J176" i="1" l="1"/>
  <c r="L176" i="1" s="1"/>
  <c r="AE176" i="1"/>
  <c r="AA177" i="1" s="1"/>
  <c r="K176" i="1" l="1"/>
  <c r="E176" i="1" s="1"/>
  <c r="H176" i="1" s="1"/>
  <c r="AB177" i="1" l="1"/>
  <c r="AD177" i="1" l="1"/>
  <c r="C177" i="1"/>
  <c r="G177" i="1" s="1"/>
  <c r="D177" i="1" l="1"/>
  <c r="AC177" i="1"/>
  <c r="AE177" i="1" s="1"/>
  <c r="AA178" i="1" s="1"/>
  <c r="F177" i="1"/>
  <c r="B177" i="1"/>
  <c r="J177" i="1" l="1"/>
  <c r="L177" i="1" s="1"/>
  <c r="K177" i="1" l="1"/>
  <c r="E177" i="1" s="1"/>
  <c r="H177" i="1" s="1"/>
  <c r="AB178" i="1"/>
  <c r="AD178" i="1" l="1"/>
  <c r="C178" i="1"/>
  <c r="G178" i="1" s="1"/>
  <c r="D178" i="1" l="1"/>
  <c r="AC178" i="1"/>
  <c r="AE178" i="1" s="1"/>
  <c r="AA179" i="1" s="1"/>
  <c r="F178" i="1"/>
  <c r="B178" i="1"/>
  <c r="J178" i="1" l="1"/>
  <c r="L178" i="1" s="1"/>
  <c r="K178" i="1" l="1"/>
  <c r="E178" i="1" s="1"/>
  <c r="H178" i="1" s="1"/>
  <c r="AB179" i="1"/>
  <c r="AD179" i="1" l="1"/>
  <c r="C179" i="1"/>
  <c r="G179" i="1" s="1"/>
  <c r="D179" i="1" l="1"/>
  <c r="AC179" i="1"/>
  <c r="AE179" i="1" s="1"/>
  <c r="AA180" i="1" s="1"/>
  <c r="F179" i="1"/>
  <c r="B179" i="1"/>
  <c r="J179" i="1" l="1"/>
  <c r="L179" i="1" s="1"/>
  <c r="K179" i="1" l="1"/>
  <c r="E179" i="1" s="1"/>
  <c r="H179" i="1" s="1"/>
  <c r="AB180" i="1"/>
  <c r="AD180" i="1" l="1"/>
  <c r="C180" i="1"/>
  <c r="G180" i="1" s="1"/>
  <c r="D180" i="1" l="1"/>
  <c r="AC180" i="1"/>
  <c r="AE180" i="1" s="1"/>
  <c r="AA181" i="1" s="1"/>
  <c r="F180" i="1"/>
  <c r="B180" i="1"/>
  <c r="J180" i="1" l="1"/>
  <c r="L180" i="1" s="1"/>
  <c r="AB181" i="1"/>
  <c r="K180" i="1" l="1"/>
  <c r="E180" i="1" s="1"/>
  <c r="H180" i="1" s="1"/>
  <c r="C181" i="1" s="1"/>
  <c r="G181" i="1" s="1"/>
  <c r="AD181" i="1"/>
  <c r="AC181" i="1" s="1"/>
  <c r="D181" i="1" l="1"/>
  <c r="F181" i="1"/>
  <c r="B181" i="1"/>
  <c r="AE181" i="1"/>
  <c r="AA182" i="1" s="1"/>
  <c r="J181" i="1" l="1"/>
  <c r="L181" i="1" s="1"/>
  <c r="K181" i="1" l="1"/>
  <c r="E181" i="1" s="1"/>
  <c r="H181" i="1" s="1"/>
  <c r="C182" i="1" s="1"/>
  <c r="G182" i="1" s="1"/>
  <c r="AB182" i="1"/>
  <c r="D182" i="1" l="1"/>
  <c r="F182" i="1"/>
  <c r="B182" i="1"/>
  <c r="AD182" i="1"/>
  <c r="AC182" i="1" s="1"/>
  <c r="J182" i="1" l="1"/>
  <c r="L182" i="1" s="1"/>
  <c r="AE182" i="1"/>
  <c r="AA183" i="1" s="1"/>
  <c r="K182" i="1" l="1"/>
  <c r="E182" i="1" s="1"/>
  <c r="H182" i="1" s="1"/>
  <c r="AB183" i="1" l="1"/>
  <c r="AD183" i="1" l="1"/>
  <c r="AC183" i="1" s="1"/>
  <c r="C183" i="1"/>
  <c r="G183" i="1" s="1"/>
  <c r="D183" i="1" l="1"/>
  <c r="F183" i="1"/>
  <c r="B183" i="1"/>
  <c r="AE183" i="1"/>
  <c r="AA184" i="1" s="1"/>
  <c r="J183" i="1" l="1"/>
  <c r="L183" i="1" s="1"/>
  <c r="K183" i="1" l="1"/>
  <c r="E183" i="1" s="1"/>
  <c r="H183" i="1" s="1"/>
  <c r="AB184" i="1"/>
  <c r="AD184" i="1" l="1"/>
  <c r="AC184" i="1" s="1"/>
  <c r="C184" i="1"/>
  <c r="G184" i="1" s="1"/>
  <c r="D184" i="1" l="1"/>
  <c r="F184" i="1"/>
  <c r="B184" i="1"/>
  <c r="AE184" i="1"/>
  <c r="AA185" i="1" s="1"/>
  <c r="J184" i="1" l="1"/>
  <c r="L184" i="1" s="1"/>
  <c r="K184" i="1" l="1"/>
  <c r="E184" i="1" s="1"/>
  <c r="H184" i="1" s="1"/>
  <c r="C185" i="1" s="1"/>
  <c r="G185" i="1" s="1"/>
  <c r="AB185" i="1"/>
  <c r="D185" i="1" l="1"/>
  <c r="F185" i="1"/>
  <c r="B185" i="1"/>
  <c r="AD185" i="1"/>
  <c r="AC185" i="1" s="1"/>
  <c r="J185" i="1" l="1"/>
  <c r="L185" i="1" s="1"/>
  <c r="AE185" i="1"/>
  <c r="AA186" i="1" s="1"/>
  <c r="K185" i="1" l="1"/>
  <c r="E185" i="1" s="1"/>
  <c r="H185" i="1" s="1"/>
  <c r="AB186" i="1"/>
  <c r="AD186" i="1" l="1"/>
  <c r="AC186" i="1" s="1"/>
  <c r="C186" i="1"/>
  <c r="G186" i="1" s="1"/>
  <c r="D186" i="1" l="1"/>
  <c r="F186" i="1"/>
  <c r="B186" i="1"/>
  <c r="AE186" i="1"/>
  <c r="AA187" i="1" s="1"/>
  <c r="J186" i="1" l="1"/>
  <c r="L186" i="1" s="1"/>
  <c r="K186" i="1" l="1"/>
  <c r="E186" i="1" s="1"/>
  <c r="H186" i="1" s="1"/>
  <c r="AB187" i="1" l="1"/>
  <c r="AD187" i="1" l="1"/>
  <c r="AC187" i="1" s="1"/>
  <c r="C187" i="1"/>
  <c r="G187" i="1" s="1"/>
  <c r="D187" i="1" l="1"/>
  <c r="F187" i="1"/>
  <c r="B187" i="1"/>
  <c r="AE187" i="1"/>
  <c r="AA188" i="1" s="1"/>
  <c r="J187" i="1" l="1"/>
  <c r="L187" i="1" s="1"/>
  <c r="K187" i="1" l="1"/>
  <c r="E187" i="1" s="1"/>
  <c r="H187" i="1" s="1"/>
  <c r="C188" i="1" s="1"/>
  <c r="G188" i="1" s="1"/>
  <c r="AB188" i="1"/>
  <c r="D188" i="1" l="1"/>
  <c r="F188" i="1"/>
  <c r="B188" i="1"/>
  <c r="AD188" i="1"/>
  <c r="AC188" i="1" s="1"/>
  <c r="J188" i="1" l="1"/>
  <c r="L188" i="1" s="1"/>
  <c r="AE188" i="1"/>
  <c r="AA189" i="1" s="1"/>
  <c r="K188" i="1" l="1"/>
  <c r="E188" i="1" s="1"/>
  <c r="H188" i="1" l="1"/>
  <c r="C189" i="1" s="1"/>
  <c r="G189" i="1" s="1"/>
  <c r="AB189" i="1"/>
  <c r="D189" i="1" l="1"/>
  <c r="F189" i="1"/>
  <c r="B189" i="1"/>
  <c r="AD189" i="1"/>
  <c r="AC189" i="1" s="1"/>
  <c r="J189" i="1" l="1"/>
  <c r="L189" i="1" s="1"/>
  <c r="AE189" i="1"/>
  <c r="AA190" i="1" s="1"/>
  <c r="K189" i="1" l="1"/>
  <c r="E189" i="1" s="1"/>
  <c r="H189" i="1" s="1"/>
  <c r="C190" i="1" l="1"/>
  <c r="G190" i="1" s="1"/>
  <c r="AB190" i="1"/>
  <c r="D190" i="1" l="1"/>
  <c r="F190" i="1"/>
  <c r="B190" i="1"/>
  <c r="AD190" i="1"/>
  <c r="J190" i="1" l="1"/>
  <c r="L190" i="1" s="1"/>
  <c r="AC190" i="1"/>
  <c r="AE190" i="1" s="1"/>
  <c r="AA191" i="1" s="1"/>
  <c r="K190" i="1" l="1"/>
  <c r="E190" i="1" s="1"/>
  <c r="H190" i="1" s="1"/>
  <c r="AB191" i="1" l="1"/>
  <c r="AD191" i="1" l="1"/>
  <c r="AC191" i="1" s="1"/>
  <c r="C191" i="1"/>
  <c r="G191" i="1" s="1"/>
  <c r="D191" i="1" l="1"/>
  <c r="F191" i="1"/>
  <c r="B191" i="1"/>
  <c r="AE191" i="1"/>
  <c r="AA192" i="1" s="1"/>
  <c r="J191" i="1" l="1"/>
  <c r="L191" i="1" s="1"/>
  <c r="AB192" i="1"/>
  <c r="K191" i="1" l="1"/>
  <c r="E191" i="1" s="1"/>
  <c r="H191" i="1" s="1"/>
  <c r="C192" i="1" s="1"/>
  <c r="G192" i="1" s="1"/>
  <c r="AD192" i="1"/>
  <c r="AC192" i="1" s="1"/>
  <c r="D192" i="1" l="1"/>
  <c r="F192" i="1"/>
  <c r="B192" i="1"/>
  <c r="AE192" i="1"/>
  <c r="AA193" i="1" s="1"/>
  <c r="J192" i="1" l="1"/>
  <c r="L192" i="1" s="1"/>
  <c r="AB193" i="1"/>
  <c r="K192" i="1" l="1"/>
  <c r="E192" i="1" s="1"/>
  <c r="H192" i="1" s="1"/>
  <c r="AD193" i="1"/>
  <c r="AC193" i="1" l="1"/>
  <c r="AE193" i="1" s="1"/>
  <c r="AA194" i="1" s="1"/>
  <c r="C193" i="1"/>
  <c r="G193" i="1" s="1"/>
  <c r="D193" i="1" l="1"/>
  <c r="F193" i="1"/>
  <c r="B193" i="1"/>
  <c r="J193" i="1" l="1"/>
  <c r="L193" i="1" s="1"/>
  <c r="K193" i="1" l="1"/>
  <c r="E193" i="1" s="1"/>
  <c r="H193" i="1" s="1"/>
  <c r="AB194" i="1"/>
  <c r="AD194" i="1" l="1"/>
  <c r="AC194" i="1" s="1"/>
  <c r="C194" i="1"/>
  <c r="G194" i="1" s="1"/>
  <c r="D194" i="1" l="1"/>
  <c r="F194" i="1"/>
  <c r="B194" i="1"/>
  <c r="AE194" i="1"/>
  <c r="AA195" i="1" s="1"/>
  <c r="J194" i="1" l="1"/>
  <c r="L194" i="1" s="1"/>
  <c r="AB195" i="1"/>
  <c r="K194" i="1" l="1"/>
  <c r="E194" i="1" s="1"/>
  <c r="H194" i="1" s="1"/>
  <c r="C195" i="1" s="1"/>
  <c r="G195" i="1" s="1"/>
  <c r="AD195" i="1"/>
  <c r="AC195" i="1" s="1"/>
  <c r="D195" i="1" l="1"/>
  <c r="B195" i="1"/>
  <c r="F195" i="1"/>
  <c r="AE195" i="1"/>
  <c r="J195" i="1" l="1"/>
  <c r="L195" i="1" s="1"/>
  <c r="AA196" i="1"/>
  <c r="AB196" i="1" s="1"/>
  <c r="K195" i="1" l="1"/>
  <c r="E195" i="1" s="1"/>
  <c r="H195" i="1" s="1"/>
  <c r="AD196" i="1"/>
  <c r="AC196" i="1" s="1"/>
  <c r="AE196" i="1" s="1"/>
  <c r="AA197" i="1" s="1"/>
  <c r="C196" i="1" l="1"/>
  <c r="G196" i="1" s="1"/>
  <c r="D196" i="1" l="1"/>
  <c r="F196" i="1"/>
  <c r="B196" i="1"/>
  <c r="J196" i="1" l="1"/>
  <c r="L196" i="1" s="1"/>
  <c r="AB197" i="1"/>
  <c r="K196" i="1" l="1"/>
  <c r="E196" i="1" s="1"/>
  <c r="H196" i="1" s="1"/>
  <c r="AD197" i="1"/>
  <c r="AC197" i="1" s="1"/>
  <c r="C197" i="1" l="1"/>
  <c r="G197" i="1" s="1"/>
  <c r="AE197" i="1"/>
  <c r="AA198" i="1" s="1"/>
  <c r="D197" i="1" l="1"/>
  <c r="F197" i="1"/>
  <c r="B197" i="1"/>
  <c r="J197" i="1" l="1"/>
  <c r="L197" i="1" s="1"/>
  <c r="AB198" i="1"/>
  <c r="K197" i="1" l="1"/>
  <c r="E197" i="1" s="1"/>
  <c r="H197" i="1" s="1"/>
  <c r="C198" i="1" s="1"/>
  <c r="G198" i="1" s="1"/>
  <c r="AD198" i="1"/>
  <c r="AC198" i="1" s="1"/>
  <c r="D198" i="1" l="1"/>
  <c r="F198" i="1"/>
  <c r="B198" i="1"/>
  <c r="AE198" i="1"/>
  <c r="AA199" i="1" s="1"/>
  <c r="J198" i="1" l="1"/>
  <c r="L198" i="1" s="1"/>
  <c r="K198" i="1" l="1"/>
  <c r="E198" i="1" s="1"/>
  <c r="H198" i="1" s="1"/>
  <c r="C199" i="1" s="1"/>
  <c r="G199" i="1" s="1"/>
  <c r="AB199" i="1"/>
  <c r="D199" i="1" l="1"/>
  <c r="F199" i="1"/>
  <c r="B199" i="1"/>
  <c r="AD199" i="1"/>
  <c r="AC199" i="1" s="1"/>
  <c r="J199" i="1" l="1"/>
  <c r="L199" i="1" s="1"/>
  <c r="AE199" i="1"/>
  <c r="AA200" i="1" s="1"/>
  <c r="K199" i="1" l="1"/>
  <c r="E199" i="1" s="1"/>
  <c r="H199" i="1" l="1"/>
  <c r="C200" i="1" s="1"/>
  <c r="G200" i="1" s="1"/>
  <c r="AB200" i="1"/>
  <c r="D200" i="1" l="1"/>
  <c r="F200" i="1"/>
  <c r="B200" i="1"/>
  <c r="AD200" i="1"/>
  <c r="AC200" i="1" s="1"/>
  <c r="J200" i="1" l="1"/>
  <c r="L200" i="1" s="1"/>
  <c r="AE200" i="1"/>
  <c r="AA201" i="1" s="1"/>
  <c r="K200" i="1" l="1"/>
  <c r="E200" i="1" s="1"/>
  <c r="H200" i="1" s="1"/>
  <c r="C201" i="1" l="1"/>
  <c r="G201" i="1" s="1"/>
  <c r="AB201" i="1"/>
  <c r="D201" i="1" l="1"/>
  <c r="F201" i="1"/>
  <c r="B201" i="1"/>
  <c r="AD201" i="1"/>
  <c r="AC201" i="1" s="1"/>
  <c r="J201" i="1" l="1"/>
  <c r="L201" i="1" s="1"/>
  <c r="AE201" i="1"/>
  <c r="AA202" i="1" s="1"/>
  <c r="K201" i="1" l="1"/>
  <c r="E201" i="1" s="1"/>
  <c r="H201" i="1" s="1"/>
  <c r="C202" i="1" l="1"/>
  <c r="G202" i="1" s="1"/>
  <c r="AB202" i="1"/>
  <c r="D202" i="1" l="1"/>
  <c r="F202" i="1"/>
  <c r="B202" i="1"/>
  <c r="AD202" i="1"/>
  <c r="AC202" i="1" s="1"/>
  <c r="J202" i="1" l="1"/>
  <c r="L202" i="1" s="1"/>
  <c r="AE202" i="1"/>
  <c r="AA203" i="1" s="1"/>
  <c r="K202" i="1" l="1"/>
  <c r="E202" i="1" s="1"/>
  <c r="H202" i="1" s="1"/>
  <c r="AB203" i="1" l="1"/>
  <c r="AD203" i="1" l="1"/>
  <c r="AC203" i="1" s="1"/>
  <c r="C203" i="1"/>
  <c r="G203" i="1" s="1"/>
  <c r="D203" i="1" l="1"/>
  <c r="F203" i="1"/>
  <c r="B203" i="1"/>
  <c r="AE203" i="1"/>
  <c r="AA204" i="1" s="1"/>
  <c r="J203" i="1" l="1"/>
  <c r="L203" i="1" s="1"/>
  <c r="K203" i="1" l="1"/>
  <c r="E203" i="1" s="1"/>
  <c r="H203" i="1" s="1"/>
  <c r="AB204" i="1"/>
  <c r="AD204" i="1" l="1"/>
  <c r="C204" i="1"/>
  <c r="G204" i="1" s="1"/>
  <c r="D204" i="1" l="1"/>
  <c r="AC204" i="1"/>
  <c r="AE204" i="1" s="1"/>
  <c r="AA205" i="1" s="1"/>
  <c r="F204" i="1"/>
  <c r="B204" i="1"/>
  <c r="J204" i="1" l="1"/>
  <c r="L204" i="1" s="1"/>
  <c r="K204" i="1" l="1"/>
  <c r="E204" i="1" s="1"/>
  <c r="H204" i="1" s="1"/>
  <c r="C205" i="1" s="1"/>
  <c r="G205" i="1" s="1"/>
  <c r="AB205" i="1"/>
  <c r="D205" i="1" l="1"/>
  <c r="F205" i="1"/>
  <c r="B205" i="1"/>
  <c r="AD205" i="1"/>
  <c r="J205" i="1" l="1"/>
  <c r="L205" i="1" s="1"/>
  <c r="AC205" i="1"/>
  <c r="AE205" i="1" s="1"/>
  <c r="AA206" i="1" s="1"/>
  <c r="K205" i="1" l="1"/>
  <c r="E205" i="1" s="1"/>
  <c r="H205" i="1" s="1"/>
  <c r="AB206" i="1" l="1"/>
  <c r="AD206" i="1" l="1"/>
  <c r="C206" i="1"/>
  <c r="G206" i="1" s="1"/>
  <c r="D206" i="1" l="1"/>
  <c r="AC206" i="1"/>
  <c r="AE206" i="1" s="1"/>
  <c r="AA207" i="1" s="1"/>
  <c r="F206" i="1"/>
  <c r="B206" i="1"/>
  <c r="J206" i="1" l="1"/>
  <c r="L206" i="1" s="1"/>
  <c r="K206" i="1" l="1"/>
  <c r="E206" i="1" s="1"/>
  <c r="H206" i="1" s="1"/>
  <c r="C207" i="1" s="1"/>
  <c r="G207" i="1" s="1"/>
  <c r="AB207" i="1"/>
  <c r="D207" i="1" l="1"/>
  <c r="F207" i="1"/>
  <c r="B207" i="1"/>
  <c r="AD207" i="1"/>
  <c r="AC207" i="1" s="1"/>
  <c r="J207" i="1" l="1"/>
  <c r="L207" i="1" s="1"/>
  <c r="AE207" i="1"/>
  <c r="AA208" i="1" s="1"/>
  <c r="K207" i="1" l="1"/>
  <c r="E207" i="1" s="1"/>
  <c r="H207" i="1" s="1"/>
  <c r="AB208" i="1" l="1"/>
  <c r="AD208" i="1" l="1"/>
  <c r="AC208" i="1" s="1"/>
  <c r="C208" i="1"/>
  <c r="G208" i="1" s="1"/>
  <c r="D208" i="1" l="1"/>
  <c r="F208" i="1"/>
  <c r="B208" i="1"/>
  <c r="AE208" i="1"/>
  <c r="AA209" i="1" s="1"/>
  <c r="J208" i="1" l="1"/>
  <c r="L208" i="1" s="1"/>
  <c r="K208" i="1" l="1"/>
  <c r="E208" i="1" s="1"/>
  <c r="H208" i="1" s="1"/>
  <c r="AB209" i="1"/>
  <c r="AD209" i="1" l="1"/>
  <c r="AC209" i="1" s="1"/>
  <c r="C209" i="1"/>
  <c r="G209" i="1" s="1"/>
  <c r="D209" i="1" l="1"/>
  <c r="F209" i="1"/>
  <c r="B209" i="1"/>
  <c r="AE209" i="1"/>
  <c r="AA210" i="1" s="1"/>
  <c r="J209" i="1" l="1"/>
  <c r="L209" i="1" s="1"/>
  <c r="K209" i="1" l="1"/>
  <c r="E209" i="1" s="1"/>
  <c r="H209" i="1" s="1"/>
  <c r="C210" i="1" s="1"/>
  <c r="G210" i="1" s="1"/>
  <c r="AB210" i="1"/>
  <c r="D210" i="1" l="1"/>
  <c r="F210" i="1"/>
  <c r="B210" i="1"/>
  <c r="AD210" i="1"/>
  <c r="J210" i="1" l="1"/>
  <c r="L210" i="1" s="1"/>
  <c r="AC210" i="1"/>
  <c r="AE210" i="1" s="1"/>
  <c r="AA211" i="1" s="1"/>
  <c r="K210" i="1" l="1"/>
  <c r="E210" i="1" s="1"/>
  <c r="H210" i="1" s="1"/>
  <c r="AB211" i="1" l="1"/>
  <c r="AD211" i="1" l="1"/>
  <c r="AC211" i="1" s="1"/>
  <c r="C211" i="1"/>
  <c r="G211" i="1" s="1"/>
  <c r="D211" i="1" l="1"/>
  <c r="F211" i="1"/>
  <c r="B211" i="1"/>
  <c r="AE211" i="1"/>
  <c r="AA212" i="1" s="1"/>
  <c r="J211" i="1" l="1"/>
  <c r="L211" i="1" s="1"/>
  <c r="K211" i="1" l="1"/>
  <c r="E211" i="1" s="1"/>
  <c r="H211" i="1" s="1"/>
  <c r="C212" i="1" s="1"/>
  <c r="G212" i="1" s="1"/>
  <c r="AB212" i="1"/>
  <c r="D212" i="1" l="1"/>
  <c r="F212" i="1"/>
  <c r="B212" i="1"/>
  <c r="AD212" i="1"/>
  <c r="AC212" i="1" s="1"/>
  <c r="J212" i="1" l="1"/>
  <c r="L212" i="1" s="1"/>
  <c r="AE212" i="1"/>
  <c r="AA213" i="1" s="1"/>
  <c r="K212" i="1" l="1"/>
  <c r="E212" i="1" s="1"/>
  <c r="H212" i="1" s="1"/>
  <c r="AB213" i="1" l="1"/>
  <c r="AD213" i="1" l="1"/>
  <c r="C213" i="1"/>
  <c r="G213" i="1" s="1"/>
  <c r="D213" i="1" l="1"/>
  <c r="AC213" i="1"/>
  <c r="AE213" i="1" s="1"/>
  <c r="AA214" i="1" s="1"/>
  <c r="F213" i="1"/>
  <c r="B213" i="1"/>
  <c r="J213" i="1" l="1"/>
  <c r="L213" i="1" s="1"/>
  <c r="K213" i="1" l="1"/>
  <c r="E213" i="1" s="1"/>
  <c r="H213" i="1" s="1"/>
  <c r="C214" i="1" s="1"/>
  <c r="G214" i="1" s="1"/>
  <c r="AB214" i="1"/>
  <c r="D214" i="1" l="1"/>
  <c r="F214" i="1"/>
  <c r="B214" i="1"/>
  <c r="AD214" i="1"/>
  <c r="AC214" i="1" s="1"/>
  <c r="J214" i="1" l="1"/>
  <c r="L214" i="1" s="1"/>
  <c r="AE214" i="1"/>
  <c r="AA215" i="1" s="1"/>
  <c r="K214" i="1" l="1"/>
  <c r="E214" i="1" s="1"/>
  <c r="AB215" i="1"/>
  <c r="H214" i="1" l="1"/>
  <c r="C215" i="1" s="1"/>
  <c r="G215" i="1" s="1"/>
  <c r="AD215" i="1"/>
  <c r="AC215" i="1" s="1"/>
  <c r="D215" i="1" l="1"/>
  <c r="B215" i="1"/>
  <c r="F215" i="1"/>
  <c r="AE215" i="1"/>
  <c r="AA216" i="1" s="1"/>
  <c r="J215" i="1" l="1"/>
  <c r="L215" i="1" s="1"/>
  <c r="K215" i="1" l="1"/>
  <c r="E215" i="1" s="1"/>
  <c r="H215" i="1" s="1"/>
  <c r="C216" i="1" s="1"/>
  <c r="G216" i="1" s="1"/>
  <c r="AB216" i="1"/>
  <c r="D216" i="1" l="1"/>
  <c r="F216" i="1"/>
  <c r="B216" i="1"/>
  <c r="AD216" i="1"/>
  <c r="AC216" i="1" s="1"/>
  <c r="J216" i="1" l="1"/>
  <c r="L216" i="1" s="1"/>
  <c r="AE216" i="1"/>
  <c r="AA217" i="1" s="1"/>
  <c r="K216" i="1" l="1"/>
  <c r="E216" i="1" s="1"/>
  <c r="H216" i="1" s="1"/>
  <c r="AB217" i="1" l="1"/>
  <c r="AD217" i="1" l="1"/>
  <c r="AC217" i="1" s="1"/>
  <c r="C217" i="1"/>
  <c r="G217" i="1" s="1"/>
  <c r="D217" i="1" l="1"/>
  <c r="F217" i="1"/>
  <c r="B217" i="1"/>
  <c r="AE217" i="1"/>
  <c r="AA218" i="1" s="1"/>
  <c r="J217" i="1" l="1"/>
  <c r="L217" i="1" s="1"/>
  <c r="K217" i="1" l="1"/>
  <c r="E217" i="1" s="1"/>
  <c r="H217" i="1" s="1"/>
  <c r="C218" i="1" s="1"/>
  <c r="G218" i="1" s="1"/>
  <c r="AB218" i="1"/>
  <c r="D218" i="1" l="1"/>
  <c r="F218" i="1"/>
  <c r="B218" i="1"/>
  <c r="AD218" i="1"/>
  <c r="AC218" i="1" s="1"/>
  <c r="J218" i="1" l="1"/>
  <c r="L218" i="1" s="1"/>
  <c r="AE218" i="1"/>
  <c r="AA219" i="1" s="1"/>
  <c r="K218" i="1" l="1"/>
  <c r="E218" i="1" s="1"/>
  <c r="H218" i="1" s="1"/>
  <c r="AB219" i="1"/>
  <c r="AD219" i="1" l="1"/>
  <c r="AC219" i="1" s="1"/>
  <c r="C219" i="1" l="1"/>
  <c r="G219" i="1" s="1"/>
  <c r="AE219" i="1"/>
  <c r="AA220" i="1" s="1"/>
  <c r="D219" i="1" l="1"/>
  <c r="F219" i="1"/>
  <c r="B219" i="1"/>
  <c r="J219" i="1" l="1"/>
  <c r="L219" i="1" s="1"/>
  <c r="AB220" i="1"/>
  <c r="K219" i="1" l="1"/>
  <c r="E219" i="1" s="1"/>
  <c r="H219" i="1" s="1"/>
  <c r="C220" i="1" s="1"/>
  <c r="G220" i="1" s="1"/>
  <c r="AD220" i="1"/>
  <c r="AC220" i="1" s="1"/>
  <c r="D220" i="1" l="1"/>
  <c r="F220" i="1"/>
  <c r="B220" i="1"/>
  <c r="AE220" i="1"/>
  <c r="AA221" i="1" s="1"/>
  <c r="J220" i="1" l="1"/>
  <c r="L220" i="1" s="1"/>
  <c r="AB221" i="1"/>
  <c r="K220" i="1" l="1"/>
  <c r="E220" i="1" s="1"/>
  <c r="H220" i="1" s="1"/>
  <c r="C221" i="1" s="1"/>
  <c r="G221" i="1" s="1"/>
  <c r="AD221" i="1"/>
  <c r="AC221" i="1" s="1"/>
  <c r="D221" i="1" l="1"/>
  <c r="F221" i="1"/>
  <c r="B221" i="1"/>
  <c r="AE221" i="1"/>
  <c r="AA222" i="1" s="1"/>
  <c r="J221" i="1" l="1"/>
  <c r="L221" i="1" s="1"/>
  <c r="AB222" i="1"/>
  <c r="K221" i="1" l="1"/>
  <c r="E221" i="1" s="1"/>
  <c r="H221" i="1" s="1"/>
  <c r="C222" i="1" s="1"/>
  <c r="G222" i="1" s="1"/>
  <c r="AD222" i="1"/>
  <c r="AC222" i="1" s="1"/>
  <c r="D222" i="1" l="1"/>
  <c r="F222" i="1"/>
  <c r="B222" i="1"/>
  <c r="AE222" i="1"/>
  <c r="AA223" i="1" s="1"/>
  <c r="J222" i="1" l="1"/>
  <c r="L222" i="1" s="1"/>
  <c r="K222" i="1" l="1"/>
  <c r="E222" i="1" s="1"/>
  <c r="H222" i="1" s="1"/>
  <c r="AB223" i="1"/>
  <c r="AD223" i="1" l="1"/>
  <c r="C223" i="1"/>
  <c r="G223" i="1" s="1"/>
  <c r="D223" i="1" l="1"/>
  <c r="AC223" i="1"/>
  <c r="AE223" i="1" s="1"/>
  <c r="AA224" i="1" s="1"/>
  <c r="F223" i="1"/>
  <c r="B223" i="1"/>
  <c r="J223" i="1" l="1"/>
  <c r="L223" i="1" s="1"/>
  <c r="AB224" i="1"/>
  <c r="K223" i="1" l="1"/>
  <c r="E223" i="1" s="1"/>
  <c r="H223" i="1" s="1"/>
  <c r="C224" i="1" s="1"/>
  <c r="G224" i="1" s="1"/>
  <c r="AD224" i="1"/>
  <c r="AC224" i="1" s="1"/>
  <c r="D224" i="1" l="1"/>
  <c r="F224" i="1"/>
  <c r="B224" i="1"/>
  <c r="AE224" i="1"/>
  <c r="AA225" i="1" s="1"/>
  <c r="J224" i="1" l="1"/>
  <c r="L224" i="1" s="1"/>
  <c r="K224" i="1" l="1"/>
  <c r="E224" i="1" s="1"/>
  <c r="H224" i="1" s="1"/>
  <c r="AB225" i="1"/>
  <c r="AD225" i="1" l="1"/>
  <c r="AC225" i="1" s="1"/>
  <c r="C225" i="1"/>
  <c r="G225" i="1" s="1"/>
  <c r="D225" i="1" l="1"/>
  <c r="F225" i="1"/>
  <c r="B225" i="1"/>
  <c r="AE225" i="1"/>
  <c r="AA226" i="1" s="1"/>
  <c r="J225" i="1" l="1"/>
  <c r="L225" i="1" s="1"/>
  <c r="K225" i="1" l="1"/>
  <c r="E225" i="1" s="1"/>
  <c r="H225" i="1" s="1"/>
  <c r="AB226" i="1"/>
  <c r="AD226" i="1" l="1"/>
  <c r="C226" i="1"/>
  <c r="G226" i="1" s="1"/>
  <c r="D226" i="1" l="1"/>
  <c r="AC226" i="1"/>
  <c r="AE226" i="1" s="1"/>
  <c r="AA227" i="1" s="1"/>
  <c r="F226" i="1"/>
  <c r="B226" i="1"/>
  <c r="J226" i="1" l="1"/>
  <c r="L226" i="1" s="1"/>
  <c r="K226" i="1" l="1"/>
  <c r="E226" i="1" s="1"/>
  <c r="H226" i="1" s="1"/>
  <c r="C227" i="1" s="1"/>
  <c r="G227" i="1" s="1"/>
  <c r="AB227" i="1"/>
  <c r="D227" i="1" l="1"/>
  <c r="F227" i="1"/>
  <c r="B227" i="1"/>
  <c r="AD227" i="1"/>
  <c r="AC227" i="1" s="1"/>
  <c r="J227" i="1" l="1"/>
  <c r="L227" i="1" s="1"/>
  <c r="AE227" i="1"/>
  <c r="AA228" i="1" s="1"/>
  <c r="K227" i="1" l="1"/>
  <c r="E227" i="1" s="1"/>
  <c r="H227" i="1" s="1"/>
  <c r="AB228" i="1" l="1"/>
  <c r="AD228" i="1" l="1"/>
  <c r="AC228" i="1" s="1"/>
  <c r="C228" i="1"/>
  <c r="G228" i="1" s="1"/>
  <c r="D228" i="1" l="1"/>
  <c r="F228" i="1"/>
  <c r="B228" i="1"/>
  <c r="AE228" i="1"/>
  <c r="AA229" i="1" s="1"/>
  <c r="J228" i="1" l="1"/>
  <c r="L228" i="1" s="1"/>
  <c r="K228" i="1" l="1"/>
  <c r="E228" i="1" s="1"/>
  <c r="H228" i="1" s="1"/>
  <c r="AB229" i="1"/>
  <c r="AD229" i="1" l="1"/>
  <c r="AC229" i="1" s="1"/>
  <c r="C229" i="1"/>
  <c r="G229" i="1" s="1"/>
  <c r="D229" i="1" l="1"/>
  <c r="F229" i="1"/>
  <c r="B229" i="1"/>
  <c r="AE229" i="1"/>
  <c r="AA230" i="1" s="1"/>
  <c r="J229" i="1" l="1"/>
  <c r="L229" i="1" s="1"/>
  <c r="K229" i="1" l="1"/>
  <c r="E229" i="1" s="1"/>
  <c r="H229" i="1" s="1"/>
  <c r="C230" i="1" s="1"/>
  <c r="G230" i="1" s="1"/>
  <c r="AB230" i="1"/>
  <c r="D230" i="1" l="1"/>
  <c r="F230" i="1"/>
  <c r="B230" i="1"/>
  <c r="AD230" i="1"/>
  <c r="AC230" i="1" s="1"/>
  <c r="J230" i="1" l="1"/>
  <c r="L230" i="1" s="1"/>
  <c r="AE230" i="1"/>
  <c r="AA231" i="1" s="1"/>
  <c r="K230" i="1" l="1"/>
  <c r="E230" i="1" s="1"/>
  <c r="H230" i="1" l="1"/>
  <c r="C231" i="1" s="1"/>
  <c r="G231" i="1" s="1"/>
  <c r="AB231" i="1"/>
  <c r="D231" i="1" l="1"/>
  <c r="F231" i="1"/>
  <c r="B231" i="1"/>
  <c r="AD231" i="1"/>
  <c r="AC231" i="1" s="1"/>
  <c r="J231" i="1" l="1"/>
  <c r="L231" i="1" s="1"/>
  <c r="AE231" i="1"/>
  <c r="AA232" i="1" s="1"/>
  <c r="K231" i="1" l="1"/>
  <c r="E231" i="1" s="1"/>
  <c r="H231" i="1" l="1"/>
  <c r="AB232" i="1"/>
  <c r="AD232" i="1" l="1"/>
  <c r="C232" i="1"/>
  <c r="G232" i="1" s="1"/>
  <c r="D232" i="1" l="1"/>
  <c r="AC232" i="1"/>
  <c r="F232" i="1"/>
  <c r="B232" i="1"/>
  <c r="AE232" i="1"/>
  <c r="AA233" i="1" s="1"/>
  <c r="J232" i="1" l="1"/>
  <c r="L232" i="1" s="1"/>
  <c r="AB233" i="1"/>
  <c r="K232" i="1" l="1"/>
  <c r="E232" i="1" s="1"/>
  <c r="H232" i="1" s="1"/>
  <c r="AD233" i="1"/>
  <c r="AC233" i="1" s="1"/>
  <c r="C233" i="1" l="1"/>
  <c r="G233" i="1" s="1"/>
  <c r="AE233" i="1"/>
  <c r="AA234" i="1" s="1"/>
  <c r="D233" i="1" l="1"/>
  <c r="F233" i="1"/>
  <c r="B233" i="1"/>
  <c r="J233" i="1" l="1"/>
  <c r="L233" i="1" s="1"/>
  <c r="AB234" i="1"/>
  <c r="K233" i="1" l="1"/>
  <c r="E233" i="1" s="1"/>
  <c r="H233" i="1" s="1"/>
  <c r="C234" i="1" s="1"/>
  <c r="G234" i="1" s="1"/>
  <c r="AD234" i="1"/>
  <c r="AC234" i="1" s="1"/>
  <c r="D234" i="1" l="1"/>
  <c r="F234" i="1"/>
  <c r="B234" i="1"/>
  <c r="AE234" i="1"/>
  <c r="AA235" i="1" s="1"/>
  <c r="J234" i="1" l="1"/>
  <c r="L234" i="1" s="1"/>
  <c r="K234" i="1" l="1"/>
  <c r="E234" i="1" s="1"/>
  <c r="H234" i="1" s="1"/>
  <c r="AB235" i="1"/>
  <c r="AD235" i="1" l="1"/>
  <c r="AC235" i="1" s="1"/>
  <c r="C235" i="1"/>
  <c r="G235" i="1" s="1"/>
  <c r="D235" i="1" l="1"/>
  <c r="F235" i="1"/>
  <c r="B235" i="1"/>
  <c r="AE235" i="1"/>
  <c r="AA236" i="1" s="1"/>
  <c r="J235" i="1" l="1"/>
  <c r="L235" i="1" s="1"/>
  <c r="K235" i="1" l="1"/>
  <c r="E235" i="1" s="1"/>
  <c r="H235" i="1" s="1"/>
  <c r="AB236" i="1"/>
  <c r="AD236" i="1" l="1"/>
  <c r="AC236" i="1" s="1"/>
  <c r="C236" i="1"/>
  <c r="G236" i="1" s="1"/>
  <c r="D236" i="1" l="1"/>
  <c r="F236" i="1"/>
  <c r="B236" i="1"/>
  <c r="AE236" i="1"/>
  <c r="AA237" i="1" s="1"/>
  <c r="J236" i="1" l="1"/>
  <c r="L236" i="1" s="1"/>
  <c r="K236" i="1" l="1"/>
  <c r="E236" i="1" s="1"/>
  <c r="H236" i="1" s="1"/>
  <c r="AB237" i="1"/>
  <c r="AD237" i="1" l="1"/>
  <c r="AC237" i="1" s="1"/>
  <c r="C237" i="1"/>
  <c r="G237" i="1" s="1"/>
  <c r="D237" i="1" l="1"/>
  <c r="F237" i="1"/>
  <c r="B237" i="1"/>
  <c r="AE237" i="1"/>
  <c r="AA238" i="1" s="1"/>
  <c r="J237" i="1" l="1"/>
  <c r="L237" i="1" s="1"/>
  <c r="K237" i="1" l="1"/>
  <c r="E237" i="1" s="1"/>
  <c r="H237" i="1" s="1"/>
  <c r="AB238" i="1"/>
  <c r="AD238" i="1" l="1"/>
  <c r="AC238" i="1" s="1"/>
  <c r="C238" i="1"/>
  <c r="G238" i="1" s="1"/>
  <c r="D238" i="1" l="1"/>
  <c r="F238" i="1"/>
  <c r="B238" i="1"/>
  <c r="AE238" i="1"/>
  <c r="AA239" i="1" s="1"/>
  <c r="J238" i="1" l="1"/>
  <c r="L238" i="1" s="1"/>
  <c r="K238" i="1" l="1"/>
  <c r="E238" i="1" s="1"/>
  <c r="H238" i="1" s="1"/>
  <c r="C239" i="1" s="1"/>
  <c r="G239" i="1" s="1"/>
  <c r="AB239" i="1"/>
  <c r="D239" i="1" l="1"/>
  <c r="F239" i="1"/>
  <c r="B239" i="1"/>
  <c r="AD239" i="1"/>
  <c r="J239" i="1" l="1"/>
  <c r="L239" i="1" s="1"/>
  <c r="AC239" i="1"/>
  <c r="AE239" i="1" s="1"/>
  <c r="K239" i="1" l="1"/>
  <c r="E239" i="1" s="1"/>
  <c r="H239" i="1" s="1"/>
  <c r="AA240" i="1"/>
  <c r="AB240" i="1" s="1"/>
  <c r="AD240" i="1" l="1"/>
  <c r="AC240" i="1" s="1"/>
  <c r="AE240" i="1" s="1"/>
  <c r="AA241" i="1" s="1"/>
  <c r="C240" i="1"/>
  <c r="G240" i="1" s="1"/>
  <c r="D240" i="1" l="1"/>
  <c r="F240" i="1"/>
  <c r="B240" i="1"/>
  <c r="J240" i="1" l="1"/>
  <c r="L240" i="1" s="1"/>
  <c r="AB241" i="1"/>
  <c r="K240" i="1" l="1"/>
  <c r="E240" i="1" s="1"/>
  <c r="H240" i="1" s="1"/>
  <c r="C241" i="1" s="1"/>
  <c r="G241" i="1" s="1"/>
  <c r="AD241" i="1"/>
  <c r="AC241" i="1" s="1"/>
  <c r="D241" i="1" l="1"/>
  <c r="F241" i="1"/>
  <c r="B241" i="1"/>
  <c r="AE241" i="1"/>
  <c r="AA242" i="1" s="1"/>
  <c r="J241" i="1" l="1"/>
  <c r="L241" i="1" s="1"/>
  <c r="K241" i="1" l="1"/>
  <c r="E241" i="1" s="1"/>
  <c r="H241" i="1" s="1"/>
  <c r="AB242" i="1"/>
  <c r="AD242" i="1" l="1"/>
  <c r="AC242" i="1" s="1"/>
  <c r="C242" i="1"/>
  <c r="G242" i="1" s="1"/>
  <c r="D242" i="1" l="1"/>
  <c r="F242" i="1"/>
  <c r="B242" i="1"/>
  <c r="AE242" i="1"/>
  <c r="AA243" i="1" s="1"/>
  <c r="J242" i="1" l="1"/>
  <c r="L242" i="1" s="1"/>
  <c r="K242" i="1" l="1"/>
  <c r="E242" i="1" s="1"/>
  <c r="H242" i="1" s="1"/>
  <c r="AB243" i="1"/>
  <c r="AD243" i="1" l="1"/>
  <c r="AC243" i="1" s="1"/>
  <c r="C243" i="1"/>
  <c r="G243" i="1" s="1"/>
  <c r="D243" i="1" l="1"/>
  <c r="F243" i="1"/>
  <c r="B243" i="1"/>
  <c r="AE243" i="1"/>
  <c r="AA244" i="1" s="1"/>
  <c r="J243" i="1" l="1"/>
  <c r="L243" i="1" s="1"/>
  <c r="AB244" i="1"/>
  <c r="K243" i="1" l="1"/>
  <c r="E243" i="1" s="1"/>
  <c r="H243" i="1" s="1"/>
  <c r="AD244" i="1"/>
  <c r="AC244" i="1" s="1"/>
  <c r="C244" i="1" l="1"/>
  <c r="G244" i="1" s="1"/>
  <c r="AE244" i="1"/>
  <c r="AA245" i="1" s="1"/>
  <c r="D244" i="1" l="1"/>
  <c r="F244" i="1"/>
  <c r="B244" i="1"/>
  <c r="J244" i="1" l="1"/>
  <c r="L244" i="1" s="1"/>
  <c r="AB245" i="1"/>
  <c r="K244" i="1" l="1"/>
  <c r="E244" i="1" s="1"/>
  <c r="H244" i="1" s="1"/>
  <c r="C245" i="1" s="1"/>
  <c r="G245" i="1" s="1"/>
  <c r="AD245" i="1"/>
  <c r="D245" i="1" l="1"/>
  <c r="AC245" i="1"/>
  <c r="AE245" i="1" s="1"/>
  <c r="AA246" i="1" s="1"/>
  <c r="F245" i="1"/>
  <c r="B245" i="1"/>
  <c r="J245" i="1" l="1"/>
  <c r="L245" i="1" s="1"/>
  <c r="K245" i="1" l="1"/>
  <c r="E245" i="1" s="1"/>
  <c r="H245" i="1" s="1"/>
  <c r="AB246" i="1"/>
  <c r="AD246" i="1" l="1"/>
  <c r="AC246" i="1" s="1"/>
  <c r="C246" i="1"/>
  <c r="G246" i="1" s="1"/>
  <c r="D246" i="1" l="1"/>
  <c r="F246" i="1"/>
  <c r="B246" i="1"/>
  <c r="AE246" i="1"/>
  <c r="AA247" i="1" s="1"/>
  <c r="J246" i="1" l="1"/>
  <c r="L246" i="1" s="1"/>
  <c r="K246" i="1" l="1"/>
  <c r="E246" i="1" s="1"/>
  <c r="H246" i="1" s="1"/>
  <c r="C247" i="1" s="1"/>
  <c r="G247" i="1" s="1"/>
  <c r="AB247" i="1"/>
  <c r="D247" i="1" l="1"/>
  <c r="F247" i="1"/>
  <c r="B247" i="1"/>
  <c r="AD247" i="1"/>
  <c r="AC247" i="1" s="1"/>
  <c r="J247" i="1" l="1"/>
  <c r="L247" i="1" s="1"/>
  <c r="AE247" i="1"/>
  <c r="AA248" i="1" s="1"/>
  <c r="K247" i="1" l="1"/>
  <c r="E247" i="1" s="1"/>
  <c r="H247" i="1" s="1"/>
  <c r="C248" i="1" l="1"/>
  <c r="G248" i="1" s="1"/>
  <c r="AB248" i="1"/>
  <c r="D248" i="1" l="1"/>
  <c r="F248" i="1"/>
  <c r="B248" i="1"/>
  <c r="AD248" i="1"/>
  <c r="AC248" i="1" s="1"/>
  <c r="J248" i="1" l="1"/>
  <c r="L248" i="1" s="1"/>
  <c r="AE248" i="1"/>
  <c r="AA249" i="1" s="1"/>
  <c r="K248" i="1" l="1"/>
  <c r="E248" i="1" s="1"/>
  <c r="H248" i="1" l="1"/>
  <c r="C249" i="1" s="1"/>
  <c r="G249" i="1" s="1"/>
  <c r="AB249" i="1"/>
  <c r="D249" i="1" l="1"/>
  <c r="F249" i="1"/>
  <c r="B249" i="1"/>
  <c r="AD249" i="1"/>
  <c r="AC249" i="1" s="1"/>
  <c r="J249" i="1" l="1"/>
  <c r="L249" i="1" s="1"/>
  <c r="AE249" i="1"/>
  <c r="AA250" i="1" s="1"/>
  <c r="K249" i="1" l="1"/>
  <c r="E249" i="1" s="1"/>
  <c r="H249" i="1" s="1"/>
  <c r="AB250" i="1" l="1"/>
  <c r="AD250" i="1" l="1"/>
  <c r="AC250" i="1" s="1"/>
  <c r="C250" i="1"/>
  <c r="G250" i="1" s="1"/>
  <c r="D250" i="1" l="1"/>
  <c r="F250" i="1"/>
  <c r="B250" i="1"/>
  <c r="AE250" i="1"/>
  <c r="AA251" i="1" s="1"/>
  <c r="J250" i="1" l="1"/>
  <c r="L250" i="1" s="1"/>
  <c r="K250" i="1" l="1"/>
  <c r="E250" i="1" s="1"/>
  <c r="H250" i="1" s="1"/>
  <c r="AB251" i="1"/>
  <c r="AD251" i="1" l="1"/>
  <c r="AC251" i="1" s="1"/>
  <c r="C251" i="1"/>
  <c r="G251" i="1" s="1"/>
  <c r="D251" i="1" l="1"/>
  <c r="F251" i="1"/>
  <c r="B251" i="1"/>
  <c r="AE251" i="1"/>
  <c r="AA252" i="1" s="1"/>
  <c r="J251" i="1" l="1"/>
  <c r="L251" i="1" s="1"/>
  <c r="K251" i="1" l="1"/>
  <c r="E251" i="1" s="1"/>
  <c r="H251" i="1" s="1"/>
  <c r="C252" i="1" s="1"/>
  <c r="G252" i="1" s="1"/>
  <c r="AB252" i="1"/>
  <c r="D252" i="1" l="1"/>
  <c r="F252" i="1"/>
  <c r="B252" i="1"/>
  <c r="AD252" i="1"/>
  <c r="AC252" i="1" s="1"/>
  <c r="J252" i="1" l="1"/>
  <c r="L252" i="1" s="1"/>
  <c r="AE252" i="1"/>
  <c r="AA253" i="1" s="1"/>
  <c r="K252" i="1" l="1"/>
  <c r="E252" i="1" s="1"/>
  <c r="H252" i="1" s="1"/>
  <c r="C253" i="1" l="1"/>
  <c r="G253" i="1" s="1"/>
  <c r="AB253" i="1"/>
  <c r="D253" i="1" l="1"/>
  <c r="F253" i="1"/>
  <c r="B253" i="1"/>
  <c r="AD253" i="1"/>
  <c r="AC253" i="1" s="1"/>
  <c r="J253" i="1" l="1"/>
  <c r="L253" i="1" s="1"/>
  <c r="AE253" i="1"/>
  <c r="AA254" i="1" s="1"/>
  <c r="K253" i="1" l="1"/>
  <c r="E253" i="1" s="1"/>
  <c r="H253" i="1" s="1"/>
  <c r="C254" i="1" l="1"/>
  <c r="G254" i="1" s="1"/>
  <c r="AB254" i="1"/>
  <c r="D254" i="1" l="1"/>
  <c r="F254" i="1"/>
  <c r="B254" i="1"/>
  <c r="AD254" i="1"/>
  <c r="AC254" i="1" s="1"/>
  <c r="J254" i="1" l="1"/>
  <c r="L254" i="1" s="1"/>
  <c r="AE254" i="1"/>
  <c r="AA255" i="1" s="1"/>
  <c r="K254" i="1" l="1"/>
  <c r="E254" i="1" s="1"/>
  <c r="H254" i="1" s="1"/>
  <c r="C255" i="1" l="1"/>
  <c r="G255" i="1" s="1"/>
  <c r="AB255" i="1"/>
  <c r="D255" i="1" l="1"/>
  <c r="F255" i="1"/>
  <c r="B255" i="1"/>
  <c r="AD255" i="1"/>
  <c r="AC255" i="1" s="1"/>
  <c r="J255" i="1" l="1"/>
  <c r="L255" i="1" s="1"/>
  <c r="AE255" i="1"/>
  <c r="AA256" i="1" s="1"/>
  <c r="K255" i="1" l="1"/>
  <c r="E255" i="1" s="1"/>
  <c r="H255" i="1" l="1"/>
  <c r="AB256" i="1"/>
  <c r="AD256" i="1" l="1"/>
  <c r="C256" i="1"/>
  <c r="G256" i="1" s="1"/>
  <c r="D256" i="1" l="1"/>
  <c r="AC256" i="1"/>
  <c r="AE256" i="1" s="1"/>
  <c r="AA257" i="1" s="1"/>
  <c r="F256" i="1"/>
  <c r="B256" i="1"/>
  <c r="J256" i="1" l="1"/>
  <c r="L256" i="1" s="1"/>
  <c r="K256" i="1" l="1"/>
  <c r="E256" i="1" s="1"/>
  <c r="H256" i="1" s="1"/>
  <c r="AB257" i="1"/>
  <c r="AD257" i="1" l="1"/>
  <c r="AC257" i="1" s="1"/>
  <c r="C257" i="1"/>
  <c r="G257" i="1" s="1"/>
  <c r="D257" i="1" l="1"/>
  <c r="F257" i="1"/>
  <c r="B257" i="1"/>
  <c r="AE257" i="1"/>
  <c r="AA258" i="1" s="1"/>
  <c r="J257" i="1" l="1"/>
  <c r="L257" i="1" s="1"/>
  <c r="K257" i="1" l="1"/>
  <c r="E257" i="1" s="1"/>
  <c r="H257" i="1" s="1"/>
  <c r="C258" i="1" s="1"/>
  <c r="G258" i="1" s="1"/>
  <c r="AB258" i="1"/>
  <c r="D258" i="1" l="1"/>
  <c r="F258" i="1"/>
  <c r="B258" i="1"/>
  <c r="AD258" i="1"/>
  <c r="AC258" i="1" s="1"/>
  <c r="J258" i="1" l="1"/>
  <c r="L258" i="1" s="1"/>
  <c r="AE258" i="1"/>
  <c r="AA259" i="1" s="1"/>
  <c r="K258" i="1" l="1"/>
  <c r="E258" i="1" s="1"/>
  <c r="H258" i="1" s="1"/>
  <c r="C259" i="1" l="1"/>
  <c r="G259" i="1" s="1"/>
  <c r="AB259" i="1"/>
  <c r="D259" i="1" l="1"/>
  <c r="F259" i="1"/>
  <c r="B259" i="1"/>
  <c r="AD259" i="1"/>
  <c r="AC259" i="1" s="1"/>
  <c r="J259" i="1" l="1"/>
  <c r="L259" i="1" s="1"/>
  <c r="AE259" i="1"/>
  <c r="AA260" i="1" s="1"/>
  <c r="H259" i="1" l="1"/>
  <c r="K259" i="1"/>
  <c r="E259" i="1" s="1"/>
  <c r="AB260" i="1"/>
  <c r="AD260" i="1" l="1"/>
  <c r="AC260" i="1" s="1"/>
  <c r="C260" i="1" l="1"/>
  <c r="G260" i="1" s="1"/>
  <c r="AE260" i="1"/>
  <c r="AA261" i="1" l="1"/>
  <c r="AB261" i="1" s="1"/>
  <c r="D260" i="1"/>
  <c r="F260" i="1"/>
  <c r="J260" i="1" s="1"/>
  <c r="L260" i="1" s="1"/>
  <c r="B260" i="1"/>
  <c r="E260" i="1"/>
  <c r="AD261" i="1" l="1"/>
  <c r="AC261" i="1" s="1"/>
  <c r="K260" i="1"/>
  <c r="H260" i="1"/>
  <c r="AE261" i="1" l="1"/>
  <c r="AA262" i="1" s="1"/>
  <c r="AB262" i="1" s="1"/>
  <c r="C261" i="1"/>
  <c r="G261" i="1" s="1"/>
  <c r="D261" i="1" l="1"/>
  <c r="F261" i="1"/>
  <c r="J261" i="1" s="1"/>
  <c r="L261" i="1" s="1"/>
  <c r="E261" i="1"/>
  <c r="B261" i="1"/>
  <c r="AD262" i="1"/>
  <c r="AC262" i="1" s="1"/>
  <c r="K261" i="1" l="1"/>
  <c r="H261" i="1"/>
  <c r="AE262" i="1"/>
  <c r="AA263" i="1" s="1"/>
  <c r="C262" i="1" l="1"/>
  <c r="G262" i="1" s="1"/>
  <c r="AB263" i="1"/>
  <c r="D262" i="1" l="1"/>
  <c r="F262" i="1"/>
  <c r="J262" i="1" s="1"/>
  <c r="L262" i="1" s="1"/>
  <c r="B262" i="1"/>
  <c r="E262" i="1"/>
  <c r="AD263" i="1"/>
  <c r="AC263" i="1" s="1"/>
  <c r="K262" i="1" l="1"/>
  <c r="AE263" i="1"/>
  <c r="AA264" i="1" s="1"/>
  <c r="H262" i="1" l="1"/>
  <c r="AB264" i="1"/>
  <c r="AD264" i="1" l="1"/>
  <c r="AC264" i="1" s="1"/>
  <c r="C263" i="1"/>
  <c r="G263" i="1" s="1"/>
  <c r="D263" i="1" l="1"/>
  <c r="F263" i="1"/>
  <c r="J263" i="1" s="1"/>
  <c r="L263" i="1" s="1"/>
  <c r="B263" i="1"/>
  <c r="E263" i="1"/>
  <c r="AE264" i="1"/>
  <c r="AA265" i="1" l="1"/>
  <c r="AB265" i="1" s="1"/>
  <c r="H263" i="1"/>
  <c r="AD265" i="1" l="1"/>
  <c r="AC265" i="1" s="1"/>
  <c r="K263" i="1"/>
  <c r="AE265" i="1" l="1"/>
  <c r="AA266" i="1" s="1"/>
  <c r="AB266" i="1" s="1"/>
  <c r="C264" i="1"/>
  <c r="G264" i="1" s="1"/>
  <c r="D264" i="1" l="1"/>
  <c r="F264" i="1"/>
  <c r="J264" i="1" s="1"/>
  <c r="L264" i="1" s="1"/>
  <c r="B264" i="1"/>
  <c r="E264" i="1"/>
  <c r="AD266" i="1"/>
  <c r="AC266" i="1" s="1"/>
  <c r="H264" i="1" l="1"/>
  <c r="AE266" i="1"/>
  <c r="AA267" i="1" l="1"/>
  <c r="AB267" i="1" s="1"/>
  <c r="K264" i="1"/>
  <c r="AD267" i="1" l="1"/>
  <c r="AC267" i="1" s="1"/>
  <c r="AE267" i="1" l="1"/>
  <c r="AA268" i="1" s="1"/>
  <c r="AB268" i="1" s="1"/>
  <c r="C265" i="1"/>
  <c r="G265" i="1" s="1"/>
  <c r="D265" i="1" l="1"/>
  <c r="F265" i="1"/>
  <c r="J265" i="1" s="1"/>
  <c r="L265" i="1" s="1"/>
  <c r="B265" i="1"/>
  <c r="E265" i="1"/>
  <c r="AD268" i="1"/>
  <c r="AC268" i="1" l="1"/>
  <c r="AE268" i="1" s="1"/>
  <c r="H265" i="1"/>
  <c r="K265" i="1"/>
  <c r="AA269" i="1" l="1"/>
  <c r="AB269" i="1" s="1"/>
  <c r="C266" i="1"/>
  <c r="G266" i="1" s="1"/>
  <c r="AD269" i="1" l="1"/>
  <c r="AC269" i="1"/>
  <c r="D266" i="1"/>
  <c r="F266" i="1"/>
  <c r="J266" i="1" s="1"/>
  <c r="L266" i="1" s="1"/>
  <c r="B266" i="1"/>
  <c r="E266" i="1"/>
  <c r="AE269" i="1" l="1"/>
  <c r="AA270" i="1" s="1"/>
  <c r="AB270" i="1" s="1"/>
  <c r="H266" i="1"/>
  <c r="K266" i="1"/>
  <c r="C267" i="1" l="1"/>
  <c r="G267" i="1" s="1"/>
  <c r="AD270" i="1"/>
  <c r="AC270" i="1" s="1"/>
  <c r="D267" i="1" l="1"/>
  <c r="F267" i="1"/>
  <c r="J267" i="1" s="1"/>
  <c r="L267" i="1" s="1"/>
  <c r="B267" i="1"/>
  <c r="E267" i="1"/>
  <c r="AE270" i="1"/>
  <c r="AA271" i="1" s="1"/>
  <c r="H267" i="1" l="1"/>
  <c r="K267" i="1"/>
  <c r="AB271" i="1"/>
  <c r="C268" i="1" l="1"/>
  <c r="G268" i="1" s="1"/>
  <c r="AD271" i="1"/>
  <c r="AC271" i="1" s="1"/>
  <c r="D268" i="1" l="1"/>
  <c r="F268" i="1"/>
  <c r="J268" i="1" s="1"/>
  <c r="L268" i="1" s="1"/>
  <c r="B268" i="1"/>
  <c r="E268" i="1"/>
  <c r="AE271" i="1"/>
  <c r="AA272" i="1" s="1"/>
  <c r="K268" i="1" l="1"/>
  <c r="H268" i="1"/>
  <c r="AB272" i="1"/>
  <c r="C269" i="1" l="1"/>
  <c r="G269" i="1" s="1"/>
  <c r="AD272" i="1"/>
  <c r="AC272" i="1" s="1"/>
  <c r="D269" i="1" l="1"/>
  <c r="F269" i="1"/>
  <c r="J269" i="1" s="1"/>
  <c r="L269" i="1" s="1"/>
  <c r="E269" i="1"/>
  <c r="B269" i="1"/>
  <c r="AE272" i="1"/>
  <c r="AA273" i="1" s="1"/>
  <c r="K269" i="1" l="1"/>
  <c r="H269" i="1"/>
  <c r="AB273" i="1"/>
  <c r="C270" i="1" l="1"/>
  <c r="G270" i="1" s="1"/>
  <c r="AD273" i="1"/>
  <c r="AC273" i="1" s="1"/>
  <c r="D270" i="1" l="1"/>
  <c r="F270" i="1"/>
  <c r="J270" i="1" s="1"/>
  <c r="L270" i="1" s="1"/>
  <c r="B270" i="1"/>
  <c r="E270" i="1"/>
  <c r="AE273" i="1"/>
  <c r="AA274" i="1" s="1"/>
  <c r="H270" i="1" l="1"/>
  <c r="K270" i="1"/>
  <c r="AB274" i="1"/>
  <c r="C271" i="1" l="1"/>
  <c r="G271" i="1" s="1"/>
  <c r="AD274" i="1"/>
  <c r="AC274" i="1" s="1"/>
  <c r="D271" i="1" l="1"/>
  <c r="F271" i="1"/>
  <c r="J271" i="1" s="1"/>
  <c r="L271" i="1" s="1"/>
  <c r="B271" i="1"/>
  <c r="E271" i="1"/>
  <c r="AE274" i="1"/>
  <c r="AA275" i="1" s="1"/>
  <c r="K271" i="1"/>
  <c r="H271" i="1" l="1"/>
  <c r="C272" i="1" s="1"/>
  <c r="G272" i="1" s="1"/>
  <c r="AB275" i="1"/>
  <c r="D272" i="1" l="1"/>
  <c r="F272" i="1"/>
  <c r="J272" i="1" s="1"/>
  <c r="L272" i="1" s="1"/>
  <c r="B272" i="1"/>
  <c r="E272" i="1"/>
  <c r="AD275" i="1"/>
  <c r="AC275" i="1" s="1"/>
  <c r="H272" i="1" l="1"/>
  <c r="AE275" i="1"/>
  <c r="AA276" i="1" s="1"/>
  <c r="K272" i="1"/>
  <c r="C273" i="1" l="1"/>
  <c r="G273" i="1" s="1"/>
  <c r="AB276" i="1"/>
  <c r="D273" i="1" l="1"/>
  <c r="F273" i="1"/>
  <c r="J273" i="1" s="1"/>
  <c r="L273" i="1" s="1"/>
  <c r="B273" i="1"/>
  <c r="E273" i="1"/>
  <c r="AD276" i="1"/>
  <c r="AC276" i="1" s="1"/>
  <c r="H273" i="1" l="1"/>
  <c r="K273" i="1"/>
  <c r="AE276" i="1"/>
  <c r="AA277" i="1" s="1"/>
  <c r="AB277" i="1" l="1"/>
  <c r="C274" i="1" l="1"/>
  <c r="G274" i="1" s="1"/>
  <c r="AD277" i="1"/>
  <c r="AC277" i="1" s="1"/>
  <c r="D274" i="1" l="1"/>
  <c r="F274" i="1"/>
  <c r="J274" i="1" s="1"/>
  <c r="L274" i="1" s="1"/>
  <c r="B274" i="1"/>
  <c r="E274" i="1"/>
  <c r="AE277" i="1"/>
  <c r="AA278" i="1" s="1"/>
  <c r="H274" i="1" l="1"/>
  <c r="C275" i="1" s="1"/>
  <c r="G275" i="1" s="1"/>
  <c r="K274" i="1"/>
  <c r="AB278" i="1"/>
  <c r="D275" i="1" l="1"/>
  <c r="F275" i="1"/>
  <c r="J275" i="1" s="1"/>
  <c r="L275" i="1" s="1"/>
  <c r="B275" i="1"/>
  <c r="E275" i="1"/>
  <c r="AD278" i="1"/>
  <c r="AC278" i="1" s="1"/>
  <c r="AE278" i="1" l="1"/>
  <c r="AA279" i="1" s="1"/>
  <c r="K275" i="1" l="1"/>
  <c r="H275" i="1"/>
  <c r="AB279" i="1"/>
  <c r="C276" i="1" l="1"/>
  <c r="G276" i="1" s="1"/>
  <c r="AD279" i="1"/>
  <c r="AC279" i="1" s="1"/>
  <c r="D276" i="1" l="1"/>
  <c r="F276" i="1"/>
  <c r="J276" i="1" s="1"/>
  <c r="L276" i="1" s="1"/>
  <c r="E276" i="1"/>
  <c r="B276" i="1"/>
  <c r="K276" i="1"/>
  <c r="AE279" i="1"/>
  <c r="AA280" i="1" s="1"/>
  <c r="H276" i="1" l="1"/>
  <c r="C277" i="1" s="1"/>
  <c r="G277" i="1" s="1"/>
  <c r="AB280" i="1"/>
  <c r="D277" i="1" l="1"/>
  <c r="F277" i="1"/>
  <c r="J277" i="1" s="1"/>
  <c r="L277" i="1" s="1"/>
  <c r="B277" i="1"/>
  <c r="E277" i="1"/>
  <c r="AD280" i="1"/>
  <c r="AC280" i="1" s="1"/>
  <c r="AE280" i="1" l="1"/>
  <c r="AA281" i="1" s="1"/>
  <c r="K277" i="1" l="1"/>
  <c r="H277" i="1"/>
  <c r="AB281" i="1"/>
  <c r="C278" i="1" l="1"/>
  <c r="G278" i="1" s="1"/>
  <c r="AD281" i="1"/>
  <c r="AC281" i="1" s="1"/>
  <c r="D278" i="1" l="1"/>
  <c r="F278" i="1"/>
  <c r="J278" i="1" s="1"/>
  <c r="L278" i="1" s="1"/>
  <c r="B278" i="1"/>
  <c r="E278" i="1"/>
  <c r="AE281" i="1"/>
  <c r="AA282" i="1" s="1"/>
  <c r="K278" i="1"/>
  <c r="H278" i="1" l="1"/>
  <c r="C279" i="1" s="1"/>
  <c r="G279" i="1" s="1"/>
  <c r="AB282" i="1"/>
  <c r="D279" i="1" l="1"/>
  <c r="F279" i="1"/>
  <c r="J279" i="1" s="1"/>
  <c r="L279" i="1" s="1"/>
  <c r="B279" i="1"/>
  <c r="E279" i="1"/>
  <c r="AD282" i="1"/>
  <c r="AC282" i="1" s="1"/>
  <c r="H279" i="1" l="1"/>
  <c r="K279" i="1"/>
  <c r="AE282" i="1"/>
  <c r="AA283" i="1" s="1"/>
  <c r="C280" i="1" l="1"/>
  <c r="G280" i="1" s="1"/>
  <c r="AB283" i="1"/>
  <c r="D280" i="1" l="1"/>
  <c r="F280" i="1"/>
  <c r="J280" i="1" s="1"/>
  <c r="L280" i="1" s="1"/>
  <c r="B280" i="1"/>
  <c r="E280" i="1"/>
  <c r="AD283" i="1"/>
  <c r="AC283" i="1" s="1"/>
  <c r="H280" i="1" l="1"/>
  <c r="K280" i="1"/>
  <c r="AE283" i="1"/>
  <c r="AA284" i="1" s="1"/>
  <c r="C281" i="1" l="1"/>
  <c r="G281" i="1" s="1"/>
  <c r="AB284" i="1"/>
  <c r="D281" i="1" l="1"/>
  <c r="F281" i="1"/>
  <c r="J281" i="1" s="1"/>
  <c r="L281" i="1" s="1"/>
  <c r="B281" i="1"/>
  <c r="E281" i="1"/>
  <c r="AD284" i="1"/>
  <c r="AC284" i="1" s="1"/>
  <c r="H281" i="1" l="1"/>
  <c r="K281" i="1"/>
  <c r="AE284" i="1"/>
  <c r="AA285" i="1" s="1"/>
  <c r="C282" i="1" l="1"/>
  <c r="G282" i="1" s="1"/>
  <c r="AB285" i="1"/>
  <c r="D282" i="1" l="1"/>
  <c r="F282" i="1"/>
  <c r="J282" i="1" s="1"/>
  <c r="L282" i="1" s="1"/>
  <c r="B282" i="1"/>
  <c r="E282" i="1"/>
  <c r="AD285" i="1"/>
  <c r="AC285" i="1" s="1"/>
  <c r="H282" i="1" l="1"/>
  <c r="K282" i="1"/>
  <c r="AE285" i="1"/>
  <c r="AA286" i="1" s="1"/>
  <c r="C283" i="1" l="1"/>
  <c r="G283" i="1" s="1"/>
  <c r="AB286" i="1"/>
  <c r="D283" i="1" l="1"/>
  <c r="F283" i="1"/>
  <c r="J283" i="1" s="1"/>
  <c r="L283" i="1" s="1"/>
  <c r="B283" i="1"/>
  <c r="E283" i="1"/>
  <c r="AD286" i="1"/>
  <c r="AC286" i="1" s="1"/>
  <c r="H283" i="1" l="1"/>
  <c r="AE286" i="1"/>
  <c r="AA287" i="1" s="1"/>
  <c r="K283" i="1"/>
  <c r="C284" i="1" l="1"/>
  <c r="G284" i="1" s="1"/>
  <c r="AB287" i="1"/>
  <c r="D284" i="1" l="1"/>
  <c r="F284" i="1"/>
  <c r="J284" i="1" s="1"/>
  <c r="L284" i="1" s="1"/>
  <c r="B284" i="1"/>
  <c r="E284" i="1"/>
  <c r="AD287" i="1"/>
  <c r="AC287" i="1" s="1"/>
  <c r="H284" i="1" l="1"/>
  <c r="K284" i="1"/>
  <c r="AE287" i="1"/>
  <c r="AA288" i="1" s="1"/>
  <c r="C285" i="1" l="1"/>
  <c r="G285" i="1" s="1"/>
  <c r="AB288" i="1"/>
  <c r="D285" i="1" l="1"/>
  <c r="F285" i="1"/>
  <c r="J285" i="1" s="1"/>
  <c r="L285" i="1" s="1"/>
  <c r="B285" i="1"/>
  <c r="E285" i="1"/>
  <c r="AD288" i="1"/>
  <c r="AC288" i="1" s="1"/>
  <c r="H285" i="1" l="1"/>
  <c r="AE288" i="1"/>
  <c r="AA289" i="1" s="1"/>
  <c r="K285" i="1"/>
  <c r="C286" i="1" l="1"/>
  <c r="G286" i="1" s="1"/>
  <c r="AB289" i="1"/>
  <c r="D286" i="1" l="1"/>
  <c r="F286" i="1"/>
  <c r="J286" i="1" s="1"/>
  <c r="L286" i="1" s="1"/>
  <c r="B286" i="1"/>
  <c r="E286" i="1"/>
  <c r="AD289" i="1"/>
  <c r="AC289" i="1" s="1"/>
  <c r="K286" i="1" l="1"/>
  <c r="AE289" i="1"/>
  <c r="AA290" i="1" s="1"/>
  <c r="H286" i="1" l="1"/>
  <c r="AB290" i="1"/>
  <c r="C287" i="1" l="1"/>
  <c r="G287" i="1" s="1"/>
  <c r="AD290" i="1"/>
  <c r="AC290" i="1" s="1"/>
  <c r="D287" i="1" l="1"/>
  <c r="F287" i="1"/>
  <c r="J287" i="1" s="1"/>
  <c r="L287" i="1" s="1"/>
  <c r="B287" i="1"/>
  <c r="E287" i="1"/>
  <c r="AE290" i="1"/>
  <c r="AA291" i="1" s="1"/>
  <c r="H287" i="1" l="1"/>
  <c r="K287" i="1"/>
  <c r="AB291" i="1"/>
  <c r="C288" i="1" l="1"/>
  <c r="G288" i="1" s="1"/>
  <c r="AD291" i="1"/>
  <c r="AC291" i="1" s="1"/>
  <c r="D288" i="1" l="1"/>
  <c r="F288" i="1"/>
  <c r="J288" i="1" s="1"/>
  <c r="L288" i="1" s="1"/>
  <c r="B288" i="1"/>
  <c r="E288" i="1"/>
  <c r="AE291" i="1"/>
  <c r="AA292" i="1" s="1"/>
  <c r="K288" i="1"/>
  <c r="H288" i="1" l="1"/>
  <c r="C289" i="1" s="1"/>
  <c r="G289" i="1" s="1"/>
  <c r="AB292" i="1"/>
  <c r="D289" i="1" l="1"/>
  <c r="F289" i="1"/>
  <c r="J289" i="1" s="1"/>
  <c r="L289" i="1" s="1"/>
  <c r="B289" i="1"/>
  <c r="E289" i="1"/>
  <c r="AD292" i="1"/>
  <c r="AC292" i="1" s="1"/>
  <c r="H289" i="1" l="1"/>
  <c r="K289" i="1"/>
  <c r="AE292" i="1"/>
  <c r="AA293" i="1" s="1"/>
  <c r="C290" i="1" l="1"/>
  <c r="G290" i="1" s="1"/>
  <c r="AB293" i="1"/>
  <c r="D290" i="1" l="1"/>
  <c r="F290" i="1"/>
  <c r="J290" i="1" s="1"/>
  <c r="L290" i="1" s="1"/>
  <c r="B290" i="1"/>
  <c r="E290" i="1"/>
  <c r="AD293" i="1"/>
  <c r="AC293" i="1" s="1"/>
  <c r="H290" i="1" l="1"/>
  <c r="K290" i="1"/>
  <c r="AE293" i="1"/>
  <c r="AA294" i="1" s="1"/>
  <c r="C291" i="1" l="1"/>
  <c r="G291" i="1" s="1"/>
  <c r="AB294" i="1"/>
  <c r="D291" i="1" l="1"/>
  <c r="F291" i="1"/>
  <c r="J291" i="1" s="1"/>
  <c r="L291" i="1" s="1"/>
  <c r="B291" i="1"/>
  <c r="E291" i="1"/>
  <c r="AD294" i="1"/>
  <c r="AC294" i="1" s="1"/>
  <c r="H291" i="1" l="1"/>
  <c r="AE294" i="1"/>
  <c r="AA295" i="1" s="1"/>
  <c r="K291" i="1"/>
  <c r="C292" i="1" l="1"/>
  <c r="G292" i="1" s="1"/>
  <c r="AB295" i="1"/>
  <c r="D292" i="1" l="1"/>
  <c r="F292" i="1"/>
  <c r="J292" i="1" s="1"/>
  <c r="L292" i="1" s="1"/>
  <c r="B292" i="1"/>
  <c r="E292" i="1"/>
  <c r="AD295" i="1"/>
  <c r="AC295" i="1" s="1"/>
  <c r="H292" i="1" l="1"/>
  <c r="K292" i="1"/>
  <c r="AE295" i="1"/>
  <c r="AA296" i="1" s="1"/>
  <c r="C293" i="1" l="1"/>
  <c r="G293" i="1" s="1"/>
  <c r="AB296" i="1"/>
  <c r="D293" i="1" l="1"/>
  <c r="B293" i="1"/>
  <c r="F293" i="1"/>
  <c r="J293" i="1" s="1"/>
  <c r="L293" i="1" s="1"/>
  <c r="E293" i="1"/>
  <c r="AD296" i="1"/>
  <c r="AC296" i="1" s="1"/>
  <c r="H293" i="1" l="1"/>
  <c r="K293" i="1"/>
  <c r="AE296" i="1"/>
  <c r="AA297" i="1" s="1"/>
  <c r="AB297" i="1" l="1"/>
  <c r="C294" i="1" l="1"/>
  <c r="G294" i="1" s="1"/>
  <c r="AD297" i="1"/>
  <c r="AC297" i="1" s="1"/>
  <c r="D294" i="1" l="1"/>
  <c r="B294" i="1"/>
  <c r="E294" i="1"/>
  <c r="F294" i="1"/>
  <c r="J294" i="1" s="1"/>
  <c r="L294" i="1" s="1"/>
  <c r="AE297" i="1"/>
  <c r="AA298" i="1" s="1"/>
  <c r="H294" i="1" l="1"/>
  <c r="AB298" i="1"/>
  <c r="K294" i="1" l="1"/>
  <c r="AD298" i="1"/>
  <c r="AC298" i="1" l="1"/>
  <c r="AE298" i="1" s="1"/>
  <c r="C295" i="1"/>
  <c r="G295" i="1" s="1"/>
  <c r="AA299" i="1" l="1"/>
  <c r="AB299" i="1" s="1"/>
  <c r="D295" i="1"/>
  <c r="F295" i="1"/>
  <c r="J295" i="1" s="1"/>
  <c r="L295" i="1" s="1"/>
  <c r="B295" i="1"/>
  <c r="E295" i="1"/>
  <c r="AD299" i="1" l="1"/>
  <c r="AC299" i="1"/>
  <c r="H295" i="1"/>
  <c r="K295" i="1"/>
  <c r="AE299" i="1" l="1"/>
  <c r="AA300" i="1" s="1"/>
  <c r="AB300" i="1" s="1"/>
  <c r="C296" i="1"/>
  <c r="G296" i="1" s="1"/>
  <c r="D296" i="1" l="1"/>
  <c r="B296" i="1"/>
  <c r="E296" i="1"/>
  <c r="F296" i="1"/>
  <c r="J296" i="1" s="1"/>
  <c r="L296" i="1" s="1"/>
  <c r="AD300" i="1"/>
  <c r="AC300" i="1" l="1"/>
  <c r="AE300" i="1" s="1"/>
  <c r="H296" i="1"/>
  <c r="K296" i="1"/>
  <c r="AA301" i="1" l="1"/>
  <c r="AB301" i="1" s="1"/>
  <c r="AD301" i="1" l="1"/>
  <c r="AC301" i="1"/>
  <c r="C297" i="1"/>
  <c r="G297" i="1" s="1"/>
  <c r="AE301" i="1" l="1"/>
  <c r="AA302" i="1" s="1"/>
  <c r="AB302" i="1" s="1"/>
  <c r="D297" i="1"/>
  <c r="B297" i="1"/>
  <c r="E297" i="1"/>
  <c r="F297" i="1"/>
  <c r="J297" i="1" s="1"/>
  <c r="L297" i="1" s="1"/>
  <c r="H297" i="1" l="1"/>
  <c r="AD302" i="1"/>
  <c r="AC302" i="1" l="1"/>
  <c r="AE302" i="1" s="1"/>
  <c r="AA303" i="1" s="1"/>
  <c r="K297" i="1"/>
  <c r="C298" i="1" l="1"/>
  <c r="G298" i="1" s="1"/>
  <c r="AB303" i="1"/>
  <c r="D298" i="1" l="1"/>
  <c r="B298" i="1"/>
  <c r="E298" i="1"/>
  <c r="F298" i="1"/>
  <c r="J298" i="1" s="1"/>
  <c r="L298" i="1" s="1"/>
  <c r="AD303" i="1"/>
  <c r="AC303" i="1" l="1"/>
  <c r="AE303" i="1" s="1"/>
  <c r="AA304" i="1" s="1"/>
  <c r="H298" i="1"/>
  <c r="K298" i="1" l="1"/>
  <c r="AB304" i="1"/>
  <c r="C299" i="1" l="1"/>
  <c r="G299" i="1" s="1"/>
  <c r="AD304" i="1"/>
  <c r="AC304" i="1" l="1"/>
  <c r="AE304" i="1" s="1"/>
  <c r="AA305" i="1" s="1"/>
  <c r="D299" i="1"/>
  <c r="B299" i="1"/>
  <c r="E299" i="1"/>
  <c r="F299" i="1"/>
  <c r="J299" i="1" s="1"/>
  <c r="L299" i="1" s="1"/>
  <c r="K299" i="1"/>
  <c r="H299" i="1" l="1"/>
  <c r="AB305" i="1"/>
  <c r="C300" i="1" l="1"/>
  <c r="G300" i="1" s="1"/>
  <c r="AD305" i="1"/>
  <c r="AC305" i="1" l="1"/>
  <c r="AE305" i="1" s="1"/>
  <c r="AA306" i="1" s="1"/>
  <c r="D300" i="1"/>
  <c r="B300" i="1"/>
  <c r="E300" i="1"/>
  <c r="F300" i="1"/>
  <c r="J300" i="1" s="1"/>
  <c r="L300" i="1" s="1"/>
  <c r="K300" i="1"/>
  <c r="H300" i="1" l="1"/>
  <c r="AB306" i="1"/>
  <c r="C301" i="1" l="1"/>
  <c r="G301" i="1" s="1"/>
  <c r="AD306" i="1"/>
  <c r="AC306" i="1" l="1"/>
  <c r="AE306" i="1" s="1"/>
  <c r="AA307" i="1" s="1"/>
  <c r="D301" i="1"/>
  <c r="B301" i="1"/>
  <c r="E301" i="1"/>
  <c r="F301" i="1"/>
  <c r="J301" i="1" s="1"/>
  <c r="L301" i="1" s="1"/>
  <c r="K301" i="1"/>
  <c r="H301" i="1" l="1"/>
  <c r="AB307" i="1"/>
  <c r="C302" i="1" l="1"/>
  <c r="G302" i="1" s="1"/>
  <c r="AD307" i="1"/>
  <c r="AC307" i="1" l="1"/>
  <c r="AE307" i="1" s="1"/>
  <c r="AA308" i="1" s="1"/>
  <c r="D302" i="1"/>
  <c r="B302" i="1"/>
  <c r="E302" i="1"/>
  <c r="F302" i="1"/>
  <c r="J302" i="1" s="1"/>
  <c r="L302" i="1" s="1"/>
  <c r="K302" i="1"/>
  <c r="H302" i="1" l="1"/>
  <c r="AB308" i="1"/>
  <c r="C303" i="1" l="1"/>
  <c r="G303" i="1" s="1"/>
  <c r="AD308" i="1"/>
  <c r="AC308" i="1" l="1"/>
  <c r="AE308" i="1" s="1"/>
  <c r="AA309" i="1" s="1"/>
  <c r="D303" i="1"/>
  <c r="B303" i="1"/>
  <c r="E303" i="1"/>
  <c r="F303" i="1"/>
  <c r="J303" i="1" s="1"/>
  <c r="L303" i="1" s="1"/>
  <c r="K303" i="1"/>
  <c r="H303" i="1" l="1"/>
  <c r="AB309" i="1"/>
  <c r="C304" i="1" l="1"/>
  <c r="G304" i="1" s="1"/>
  <c r="AD309" i="1"/>
  <c r="AC309" i="1" l="1"/>
  <c r="AE309" i="1" s="1"/>
  <c r="AA310" i="1" s="1"/>
  <c r="D304" i="1"/>
  <c r="B304" i="1"/>
  <c r="E304" i="1"/>
  <c r="F304" i="1"/>
  <c r="J304" i="1" s="1"/>
  <c r="L304" i="1" s="1"/>
  <c r="K304" i="1"/>
  <c r="H304" i="1" l="1"/>
  <c r="AB310" i="1"/>
  <c r="C305" i="1" l="1"/>
  <c r="G305" i="1" s="1"/>
  <c r="AD310" i="1"/>
  <c r="AC310" i="1" l="1"/>
  <c r="AE310" i="1" s="1"/>
  <c r="AA311" i="1" s="1"/>
  <c r="D305" i="1"/>
  <c r="B305" i="1"/>
  <c r="E305" i="1"/>
  <c r="F305" i="1"/>
  <c r="J305" i="1" s="1"/>
  <c r="L305" i="1" s="1"/>
  <c r="K305" i="1"/>
  <c r="H305" i="1" l="1"/>
  <c r="AB311" i="1"/>
  <c r="C306" i="1" l="1"/>
  <c r="G306" i="1" s="1"/>
  <c r="AD311" i="1"/>
  <c r="AC311" i="1" l="1"/>
  <c r="AE311" i="1" s="1"/>
  <c r="AA312" i="1" s="1"/>
  <c r="D306" i="1"/>
  <c r="B306" i="1"/>
  <c r="E306" i="1"/>
  <c r="F306" i="1"/>
  <c r="J306" i="1" s="1"/>
  <c r="L306" i="1" s="1"/>
  <c r="K306" i="1"/>
  <c r="H306" i="1" l="1"/>
  <c r="AB312" i="1"/>
  <c r="C307" i="1" l="1"/>
  <c r="G307" i="1" s="1"/>
  <c r="AD312" i="1"/>
  <c r="AC312" i="1" l="1"/>
  <c r="AE312" i="1" s="1"/>
  <c r="AA313" i="1" s="1"/>
  <c r="D307" i="1"/>
  <c r="B307" i="1"/>
  <c r="E307" i="1"/>
  <c r="F307" i="1"/>
  <c r="J307" i="1" s="1"/>
  <c r="L307" i="1" s="1"/>
  <c r="K307" i="1"/>
  <c r="H307" i="1" l="1"/>
  <c r="AB313" i="1"/>
  <c r="C308" i="1" l="1"/>
  <c r="G308" i="1" s="1"/>
  <c r="AD313" i="1"/>
  <c r="AC313" i="1" l="1"/>
  <c r="AE313" i="1" s="1"/>
  <c r="AA314" i="1" s="1"/>
  <c r="D308" i="1"/>
  <c r="B308" i="1"/>
  <c r="E308" i="1"/>
  <c r="F308" i="1"/>
  <c r="J308" i="1" s="1"/>
  <c r="L308" i="1" s="1"/>
  <c r="K308" i="1"/>
  <c r="H308" i="1" l="1"/>
  <c r="AB314" i="1"/>
  <c r="C309" i="1" l="1"/>
  <c r="G309" i="1" s="1"/>
  <c r="AD314" i="1"/>
  <c r="AC314" i="1" l="1"/>
  <c r="AE314" i="1" s="1"/>
  <c r="AA315" i="1" s="1"/>
  <c r="D309" i="1"/>
  <c r="B309" i="1"/>
  <c r="E309" i="1"/>
  <c r="F309" i="1"/>
  <c r="J309" i="1" s="1"/>
  <c r="L309" i="1" s="1"/>
  <c r="K309" i="1"/>
  <c r="H309" i="1" l="1"/>
  <c r="AB315" i="1"/>
  <c r="C310" i="1" l="1"/>
  <c r="G310" i="1" s="1"/>
  <c r="AD315" i="1"/>
  <c r="AC315" i="1" l="1"/>
  <c r="AE315" i="1" s="1"/>
  <c r="AA316" i="1" s="1"/>
  <c r="D310" i="1"/>
  <c r="B310" i="1"/>
  <c r="E310" i="1"/>
  <c r="F310" i="1"/>
  <c r="J310" i="1" s="1"/>
  <c r="L310" i="1" s="1"/>
  <c r="K310" i="1"/>
  <c r="H310" i="1" l="1"/>
  <c r="AB316" i="1"/>
  <c r="C311" i="1" l="1"/>
  <c r="G311" i="1" s="1"/>
  <c r="AD316" i="1"/>
  <c r="AC316" i="1" l="1"/>
  <c r="AE316" i="1" s="1"/>
  <c r="AA317" i="1" s="1"/>
  <c r="D311" i="1"/>
  <c r="B311" i="1"/>
  <c r="E311" i="1"/>
  <c r="F311" i="1"/>
  <c r="J311" i="1" s="1"/>
  <c r="L311" i="1" s="1"/>
  <c r="K311" i="1"/>
  <c r="H311" i="1" l="1"/>
  <c r="AB317" i="1"/>
  <c r="C312" i="1" l="1"/>
  <c r="G312" i="1" s="1"/>
  <c r="AD317" i="1"/>
  <c r="AC317" i="1" l="1"/>
  <c r="AE317" i="1" s="1"/>
  <c r="AA318" i="1" s="1"/>
  <c r="D312" i="1"/>
  <c r="B312" i="1"/>
  <c r="E312" i="1"/>
  <c r="F312" i="1"/>
  <c r="J312" i="1" s="1"/>
  <c r="L312" i="1" s="1"/>
  <c r="K312" i="1"/>
  <c r="H312" i="1" l="1"/>
  <c r="AB318" i="1"/>
  <c r="C313" i="1" l="1"/>
  <c r="G313" i="1" s="1"/>
  <c r="AD318" i="1"/>
  <c r="AC318" i="1" l="1"/>
  <c r="AE318" i="1" s="1"/>
  <c r="AA319" i="1" s="1"/>
  <c r="D313" i="1"/>
  <c r="B313" i="1"/>
  <c r="E313" i="1"/>
  <c r="F313" i="1"/>
  <c r="J313" i="1" s="1"/>
  <c r="L313" i="1" s="1"/>
  <c r="K313" i="1"/>
  <c r="H313" i="1" l="1"/>
  <c r="AB319" i="1"/>
  <c r="C314" i="1" l="1"/>
  <c r="G314" i="1" s="1"/>
  <c r="AD319" i="1"/>
  <c r="AC319" i="1" l="1"/>
  <c r="AE319" i="1" s="1"/>
  <c r="AA320" i="1" s="1"/>
  <c r="D314" i="1"/>
  <c r="B314" i="1"/>
  <c r="E314" i="1"/>
  <c r="F314" i="1"/>
  <c r="J314" i="1" s="1"/>
  <c r="L314" i="1" s="1"/>
  <c r="K314" i="1"/>
  <c r="H314" i="1" l="1"/>
  <c r="AB320" i="1"/>
  <c r="C315" i="1" l="1"/>
  <c r="G315" i="1" s="1"/>
  <c r="AD320" i="1"/>
  <c r="AC320" i="1" l="1"/>
  <c r="AE320" i="1" s="1"/>
  <c r="AA321" i="1" s="1"/>
  <c r="D315" i="1"/>
  <c r="B315" i="1"/>
  <c r="E315" i="1"/>
  <c r="F315" i="1"/>
  <c r="J315" i="1" s="1"/>
  <c r="L315" i="1" s="1"/>
  <c r="K315" i="1"/>
  <c r="H315" i="1" l="1"/>
  <c r="AB321" i="1"/>
  <c r="C316" i="1" l="1"/>
  <c r="G316" i="1" s="1"/>
  <c r="AD321" i="1"/>
  <c r="AC321" i="1" l="1"/>
  <c r="AE321" i="1" s="1"/>
  <c r="AA322" i="1" s="1"/>
  <c r="D316" i="1"/>
  <c r="B316" i="1"/>
  <c r="E316" i="1"/>
  <c r="F316" i="1"/>
  <c r="J316" i="1" s="1"/>
  <c r="L316" i="1" s="1"/>
  <c r="K316" i="1"/>
  <c r="H316" i="1" l="1"/>
  <c r="AB322" i="1"/>
  <c r="C317" i="1" l="1"/>
  <c r="G317" i="1" s="1"/>
  <c r="AD322" i="1"/>
  <c r="AC322" i="1" l="1"/>
  <c r="AE322" i="1" s="1"/>
  <c r="AA323" i="1" s="1"/>
  <c r="D317" i="1"/>
  <c r="B317" i="1"/>
  <c r="E317" i="1"/>
  <c r="F317" i="1"/>
  <c r="J317" i="1" s="1"/>
  <c r="L317" i="1" s="1"/>
  <c r="K317" i="1"/>
  <c r="H317" i="1" l="1"/>
  <c r="AB323" i="1"/>
  <c r="C318" i="1" l="1"/>
  <c r="G318" i="1" s="1"/>
  <c r="AD323" i="1"/>
  <c r="AC323" i="1" l="1"/>
  <c r="AE323" i="1" s="1"/>
  <c r="AA324" i="1" s="1"/>
  <c r="D318" i="1"/>
  <c r="B318" i="1"/>
  <c r="E318" i="1"/>
  <c r="F318" i="1"/>
  <c r="J318" i="1" s="1"/>
  <c r="L318" i="1" s="1"/>
  <c r="K318" i="1"/>
  <c r="H318" i="1" l="1"/>
  <c r="AB324" i="1"/>
  <c r="C319" i="1" l="1"/>
  <c r="G319" i="1" s="1"/>
  <c r="AD324" i="1"/>
  <c r="AC324" i="1" l="1"/>
  <c r="AE324" i="1" s="1"/>
  <c r="AA325" i="1" s="1"/>
  <c r="D319" i="1"/>
  <c r="B319" i="1"/>
  <c r="E319" i="1"/>
  <c r="F319" i="1"/>
  <c r="J319" i="1" s="1"/>
  <c r="L319" i="1" s="1"/>
  <c r="K319" i="1"/>
  <c r="H319" i="1" l="1"/>
  <c r="AB325" i="1"/>
  <c r="C320" i="1" l="1"/>
  <c r="G320" i="1" s="1"/>
  <c r="AD325" i="1"/>
  <c r="AC325" i="1" l="1"/>
  <c r="AE325" i="1" s="1"/>
  <c r="AA326" i="1" s="1"/>
  <c r="D320" i="1"/>
  <c r="B320" i="1"/>
  <c r="E320" i="1"/>
  <c r="F320" i="1"/>
  <c r="J320" i="1" s="1"/>
  <c r="L320" i="1" s="1"/>
  <c r="K320" i="1"/>
  <c r="H320" i="1" l="1"/>
  <c r="AB326" i="1"/>
  <c r="C321" i="1" l="1"/>
  <c r="G321" i="1" s="1"/>
  <c r="AD326" i="1"/>
  <c r="AC326" i="1" l="1"/>
  <c r="AE326" i="1" s="1"/>
  <c r="AA327" i="1" s="1"/>
  <c r="D321" i="1"/>
  <c r="B321" i="1"/>
  <c r="E321" i="1"/>
  <c r="F321" i="1"/>
  <c r="J321" i="1" s="1"/>
  <c r="L321" i="1" s="1"/>
  <c r="K321" i="1"/>
  <c r="H321" i="1" l="1"/>
  <c r="AB327" i="1"/>
  <c r="C322" i="1" l="1"/>
  <c r="G322" i="1" s="1"/>
  <c r="AD327" i="1"/>
  <c r="AC327" i="1" l="1"/>
  <c r="AE327" i="1" s="1"/>
  <c r="AA328" i="1" s="1"/>
  <c r="D322" i="1"/>
  <c r="B322" i="1"/>
  <c r="E322" i="1"/>
  <c r="F322" i="1"/>
  <c r="J322" i="1" s="1"/>
  <c r="L322" i="1" s="1"/>
  <c r="K322" i="1"/>
  <c r="H322" i="1" l="1"/>
  <c r="AB328" i="1"/>
  <c r="C323" i="1" l="1"/>
  <c r="G323" i="1" s="1"/>
  <c r="AD328" i="1"/>
  <c r="AC328" i="1" l="1"/>
  <c r="AE328" i="1" s="1"/>
  <c r="AA329" i="1" s="1"/>
  <c r="D323" i="1"/>
  <c r="B323" i="1"/>
  <c r="E323" i="1"/>
  <c r="F323" i="1"/>
  <c r="J323" i="1" s="1"/>
  <c r="L323" i="1" s="1"/>
  <c r="K323" i="1"/>
  <c r="H323" i="1" l="1"/>
  <c r="AB329" i="1"/>
  <c r="C324" i="1" l="1"/>
  <c r="G324" i="1" s="1"/>
  <c r="AD329" i="1"/>
  <c r="AC329" i="1" l="1"/>
  <c r="AE329" i="1" s="1"/>
  <c r="AA330" i="1" s="1"/>
  <c r="D324" i="1"/>
  <c r="B324" i="1"/>
  <c r="E324" i="1"/>
  <c r="F324" i="1"/>
  <c r="J324" i="1" s="1"/>
  <c r="L324" i="1" s="1"/>
  <c r="K324" i="1"/>
  <c r="H324" i="1" l="1"/>
  <c r="AB330" i="1"/>
  <c r="C325" i="1" l="1"/>
  <c r="G325" i="1" s="1"/>
  <c r="AD330" i="1"/>
  <c r="AC330" i="1" l="1"/>
  <c r="AE330" i="1" s="1"/>
  <c r="AA331" i="1" s="1"/>
  <c r="D325" i="1"/>
  <c r="B325" i="1"/>
  <c r="E325" i="1"/>
  <c r="F325" i="1"/>
  <c r="J325" i="1" s="1"/>
  <c r="L325" i="1" s="1"/>
  <c r="K325" i="1"/>
  <c r="H325" i="1" l="1"/>
  <c r="AB331" i="1"/>
  <c r="C326" i="1" l="1"/>
  <c r="G326" i="1" s="1"/>
  <c r="AD331" i="1"/>
  <c r="AC331" i="1" l="1"/>
  <c r="AE331" i="1" s="1"/>
  <c r="AA332" i="1" s="1"/>
  <c r="D326" i="1"/>
  <c r="B326" i="1"/>
  <c r="E326" i="1"/>
  <c r="F326" i="1"/>
  <c r="J326" i="1" s="1"/>
  <c r="L326" i="1" s="1"/>
  <c r="K326" i="1"/>
  <c r="H326" i="1" l="1"/>
  <c r="AB332" i="1"/>
  <c r="C327" i="1" l="1"/>
  <c r="G327" i="1" s="1"/>
  <c r="AD332" i="1"/>
  <c r="AC332" i="1" l="1"/>
  <c r="AE332" i="1" s="1"/>
  <c r="AA333" i="1" s="1"/>
  <c r="D327" i="1"/>
  <c r="B327" i="1"/>
  <c r="E327" i="1"/>
  <c r="F327" i="1"/>
  <c r="J327" i="1" s="1"/>
  <c r="L327" i="1" s="1"/>
  <c r="K327" i="1"/>
  <c r="H327" i="1" l="1"/>
  <c r="AB333" i="1"/>
  <c r="C328" i="1" l="1"/>
  <c r="G328" i="1" s="1"/>
  <c r="AD333" i="1"/>
  <c r="AC333" i="1" l="1"/>
  <c r="AE333" i="1" s="1"/>
  <c r="AA334" i="1" s="1"/>
  <c r="D328" i="1"/>
  <c r="B328" i="1"/>
  <c r="E328" i="1"/>
  <c r="F328" i="1"/>
  <c r="J328" i="1" s="1"/>
  <c r="L328" i="1" s="1"/>
  <c r="K328" i="1"/>
  <c r="H328" i="1" l="1"/>
  <c r="AB334" i="1"/>
  <c r="C329" i="1" l="1"/>
  <c r="G329" i="1" s="1"/>
  <c r="AD334" i="1"/>
  <c r="AC334" i="1" l="1"/>
  <c r="AE334" i="1" s="1"/>
  <c r="AA335" i="1" s="1"/>
  <c r="D329" i="1"/>
  <c r="B329" i="1"/>
  <c r="E329" i="1"/>
  <c r="F329" i="1"/>
  <c r="J329" i="1" s="1"/>
  <c r="L329" i="1" s="1"/>
  <c r="K329" i="1"/>
  <c r="H329" i="1" l="1"/>
  <c r="AB335" i="1"/>
  <c r="C330" i="1" l="1"/>
  <c r="G330" i="1" s="1"/>
  <c r="AD335" i="1"/>
  <c r="AC335" i="1" l="1"/>
  <c r="AE335" i="1" s="1"/>
  <c r="AA336" i="1" s="1"/>
  <c r="D330" i="1"/>
  <c r="B330" i="1"/>
  <c r="E330" i="1"/>
  <c r="F330" i="1"/>
  <c r="J330" i="1" s="1"/>
  <c r="L330" i="1" s="1"/>
  <c r="K330" i="1"/>
  <c r="H330" i="1" l="1"/>
  <c r="AB336" i="1"/>
  <c r="C331" i="1" l="1"/>
  <c r="G331" i="1" s="1"/>
  <c r="AD336" i="1"/>
  <c r="AC336" i="1" l="1"/>
  <c r="AE336" i="1" s="1"/>
  <c r="AA337" i="1" s="1"/>
  <c r="D331" i="1"/>
  <c r="B331" i="1"/>
  <c r="E331" i="1"/>
  <c r="F331" i="1"/>
  <c r="J331" i="1" s="1"/>
  <c r="L331" i="1" s="1"/>
  <c r="K331" i="1"/>
  <c r="H331" i="1" l="1"/>
  <c r="AB337" i="1"/>
  <c r="C332" i="1" l="1"/>
  <c r="G332" i="1" s="1"/>
  <c r="AD337" i="1"/>
  <c r="AC337" i="1" l="1"/>
  <c r="AE337" i="1" s="1"/>
  <c r="AA338" i="1" s="1"/>
  <c r="D332" i="1"/>
  <c r="B332" i="1"/>
  <c r="E332" i="1"/>
  <c r="F332" i="1"/>
  <c r="J332" i="1" s="1"/>
  <c r="L332" i="1" s="1"/>
  <c r="K332" i="1"/>
  <c r="H332" i="1" l="1"/>
  <c r="AB338" i="1"/>
  <c r="C333" i="1" l="1"/>
  <c r="G333" i="1" s="1"/>
  <c r="AD338" i="1"/>
  <c r="AC338" i="1" l="1"/>
  <c r="AE338" i="1" s="1"/>
  <c r="AA339" i="1" s="1"/>
  <c r="D333" i="1"/>
  <c r="B333" i="1"/>
  <c r="E333" i="1"/>
  <c r="F333" i="1"/>
  <c r="J333" i="1" s="1"/>
  <c r="L333" i="1" s="1"/>
  <c r="K333" i="1"/>
  <c r="H333" i="1" l="1"/>
  <c r="AB339" i="1"/>
  <c r="C334" i="1" l="1"/>
  <c r="G334" i="1" s="1"/>
  <c r="AD339" i="1"/>
  <c r="AC339" i="1" l="1"/>
  <c r="AE339" i="1" s="1"/>
  <c r="AA340" i="1" s="1"/>
  <c r="D334" i="1"/>
  <c r="B334" i="1"/>
  <c r="E334" i="1"/>
  <c r="F334" i="1"/>
  <c r="J334" i="1" s="1"/>
  <c r="L334" i="1" s="1"/>
  <c r="K334" i="1"/>
  <c r="H334" i="1" l="1"/>
  <c r="AB340" i="1"/>
  <c r="C335" i="1" l="1"/>
  <c r="G335" i="1" s="1"/>
  <c r="AD340" i="1"/>
  <c r="AC340" i="1" l="1"/>
  <c r="AE340" i="1" s="1"/>
  <c r="AA341" i="1" s="1"/>
  <c r="D335" i="1"/>
  <c r="B335" i="1"/>
  <c r="E335" i="1"/>
  <c r="F335" i="1"/>
  <c r="J335" i="1" s="1"/>
  <c r="L335" i="1" s="1"/>
  <c r="K335" i="1"/>
  <c r="H335" i="1" l="1"/>
  <c r="AB341" i="1"/>
  <c r="C336" i="1" l="1"/>
  <c r="G336" i="1" s="1"/>
  <c r="AD341" i="1"/>
  <c r="AC341" i="1" l="1"/>
  <c r="AE341" i="1" s="1"/>
  <c r="AA342" i="1" s="1"/>
  <c r="D336" i="1"/>
  <c r="B336" i="1"/>
  <c r="E336" i="1"/>
  <c r="F336" i="1"/>
  <c r="J336" i="1" s="1"/>
  <c r="L336" i="1" s="1"/>
  <c r="K336" i="1"/>
  <c r="H336" i="1" l="1"/>
  <c r="AB342" i="1"/>
  <c r="C337" i="1" l="1"/>
  <c r="G337" i="1" s="1"/>
  <c r="AD342" i="1"/>
  <c r="AC342" i="1" l="1"/>
  <c r="AE342" i="1" s="1"/>
  <c r="AA343" i="1" s="1"/>
  <c r="D337" i="1"/>
  <c r="B337" i="1"/>
  <c r="E337" i="1"/>
  <c r="F337" i="1"/>
  <c r="J337" i="1" s="1"/>
  <c r="L337" i="1" s="1"/>
  <c r="K337" i="1"/>
  <c r="H337" i="1" l="1"/>
  <c r="AB343" i="1"/>
  <c r="C338" i="1" l="1"/>
  <c r="G338" i="1" s="1"/>
  <c r="AD343" i="1"/>
  <c r="AC343" i="1" l="1"/>
  <c r="AE343" i="1" s="1"/>
  <c r="AA344" i="1" s="1"/>
  <c r="D338" i="1"/>
  <c r="B338" i="1"/>
  <c r="E338" i="1"/>
  <c r="F338" i="1"/>
  <c r="J338" i="1" s="1"/>
  <c r="L338" i="1" s="1"/>
  <c r="K338" i="1"/>
  <c r="H338" i="1" l="1"/>
  <c r="AB344" i="1"/>
  <c r="C339" i="1" l="1"/>
  <c r="G339" i="1" s="1"/>
  <c r="AD344" i="1"/>
  <c r="AC344" i="1" l="1"/>
  <c r="AE344" i="1" s="1"/>
  <c r="AA345" i="1" s="1"/>
  <c r="D339" i="1"/>
  <c r="B339" i="1"/>
  <c r="E339" i="1"/>
  <c r="F339" i="1"/>
  <c r="J339" i="1" s="1"/>
  <c r="L339" i="1" s="1"/>
  <c r="K339" i="1"/>
  <c r="H339" i="1" l="1"/>
  <c r="AB345" i="1"/>
  <c r="C340" i="1" l="1"/>
  <c r="G340" i="1" s="1"/>
  <c r="AD345" i="1"/>
  <c r="AC345" i="1" l="1"/>
  <c r="AE345" i="1" s="1"/>
  <c r="AA346" i="1" s="1"/>
  <c r="D340" i="1"/>
  <c r="B340" i="1"/>
  <c r="E340" i="1"/>
  <c r="F340" i="1"/>
  <c r="J340" i="1" s="1"/>
  <c r="L340" i="1" s="1"/>
  <c r="K340" i="1"/>
  <c r="H340" i="1" l="1"/>
  <c r="AB346" i="1"/>
  <c r="C341" i="1" l="1"/>
  <c r="G341" i="1" s="1"/>
  <c r="AD346" i="1"/>
  <c r="AC346" i="1" l="1"/>
  <c r="AE346" i="1" s="1"/>
  <c r="AA347" i="1" s="1"/>
  <c r="D341" i="1"/>
  <c r="B341" i="1"/>
  <c r="E341" i="1"/>
  <c r="F341" i="1"/>
  <c r="J341" i="1" s="1"/>
  <c r="L341" i="1" s="1"/>
  <c r="K341" i="1"/>
  <c r="H341" i="1" l="1"/>
  <c r="AB347" i="1"/>
  <c r="C342" i="1" l="1"/>
  <c r="G342" i="1" s="1"/>
  <c r="AD347" i="1"/>
  <c r="AC347" i="1" l="1"/>
  <c r="AE347" i="1" s="1"/>
  <c r="AA348" i="1" s="1"/>
  <c r="D342" i="1"/>
  <c r="B342" i="1"/>
  <c r="E342" i="1"/>
  <c r="F342" i="1"/>
  <c r="J342" i="1" s="1"/>
  <c r="L342" i="1" s="1"/>
  <c r="K342" i="1"/>
  <c r="H342" i="1" l="1"/>
  <c r="AB348" i="1"/>
  <c r="C343" i="1" l="1"/>
  <c r="G343" i="1" s="1"/>
  <c r="AD348" i="1"/>
  <c r="AC348" i="1" l="1"/>
  <c r="AE348" i="1" s="1"/>
  <c r="AA349" i="1" s="1"/>
  <c r="D343" i="1"/>
  <c r="B343" i="1"/>
  <c r="E343" i="1"/>
  <c r="F343" i="1"/>
  <c r="J343" i="1" s="1"/>
  <c r="L343" i="1" s="1"/>
  <c r="K343" i="1"/>
  <c r="H343" i="1" l="1"/>
  <c r="AB349" i="1"/>
  <c r="C344" i="1" l="1"/>
  <c r="G344" i="1" s="1"/>
  <c r="AD349" i="1"/>
  <c r="AC349" i="1" l="1"/>
  <c r="AE349" i="1" s="1"/>
  <c r="AA350" i="1" s="1"/>
  <c r="D344" i="1"/>
  <c r="B344" i="1"/>
  <c r="E344" i="1"/>
  <c r="F344" i="1"/>
  <c r="J344" i="1" s="1"/>
  <c r="L344" i="1" s="1"/>
  <c r="K344" i="1"/>
  <c r="H344" i="1" l="1"/>
  <c r="AB350" i="1"/>
  <c r="C345" i="1" l="1"/>
  <c r="G345" i="1" s="1"/>
  <c r="AD350" i="1"/>
  <c r="AC350" i="1" l="1"/>
  <c r="AE350" i="1" s="1"/>
  <c r="AA351" i="1" s="1"/>
  <c r="D345" i="1"/>
  <c r="B345" i="1"/>
  <c r="E345" i="1"/>
  <c r="F345" i="1"/>
  <c r="J345" i="1" s="1"/>
  <c r="L345" i="1" s="1"/>
  <c r="K345" i="1"/>
  <c r="H345" i="1" l="1"/>
  <c r="AB351" i="1"/>
  <c r="C346" i="1" l="1"/>
  <c r="G346" i="1" s="1"/>
  <c r="AD351" i="1"/>
  <c r="AC351" i="1" l="1"/>
  <c r="AE351" i="1" s="1"/>
  <c r="AA352" i="1" s="1"/>
  <c r="D346" i="1"/>
  <c r="B346" i="1"/>
  <c r="E346" i="1"/>
  <c r="F346" i="1"/>
  <c r="J346" i="1" s="1"/>
  <c r="L346" i="1" s="1"/>
  <c r="K346" i="1"/>
  <c r="H346" i="1" l="1"/>
  <c r="AB352" i="1"/>
  <c r="C347" i="1" l="1"/>
  <c r="G347" i="1" s="1"/>
  <c r="AD352" i="1"/>
  <c r="AC352" i="1" l="1"/>
  <c r="AE352" i="1" s="1"/>
  <c r="AA353" i="1" s="1"/>
  <c r="D347" i="1"/>
  <c r="B347" i="1"/>
  <c r="E347" i="1"/>
  <c r="F347" i="1"/>
  <c r="J347" i="1" s="1"/>
  <c r="L347" i="1" s="1"/>
  <c r="K347" i="1"/>
  <c r="H347" i="1" l="1"/>
  <c r="AB353" i="1"/>
  <c r="C348" i="1" l="1"/>
  <c r="G348" i="1" s="1"/>
  <c r="AD353" i="1"/>
  <c r="AC353" i="1" l="1"/>
  <c r="AE353" i="1" s="1"/>
  <c r="AA354" i="1" s="1"/>
  <c r="D348" i="1"/>
  <c r="B348" i="1"/>
  <c r="E348" i="1"/>
  <c r="F348" i="1"/>
  <c r="J348" i="1" s="1"/>
  <c r="L348" i="1" s="1"/>
  <c r="K348" i="1"/>
  <c r="H348" i="1" l="1"/>
  <c r="AB354" i="1"/>
  <c r="C349" i="1" l="1"/>
  <c r="G349" i="1" s="1"/>
  <c r="AD354" i="1"/>
  <c r="AC354" i="1" l="1"/>
  <c r="AE354" i="1" s="1"/>
  <c r="AA355" i="1" s="1"/>
  <c r="D349" i="1"/>
  <c r="B349" i="1"/>
  <c r="E349" i="1"/>
  <c r="F349" i="1"/>
  <c r="J349" i="1" s="1"/>
  <c r="L349" i="1" s="1"/>
  <c r="K349" i="1"/>
  <c r="H349" i="1" l="1"/>
  <c r="AB355" i="1"/>
  <c r="C350" i="1" l="1"/>
  <c r="G350" i="1" s="1"/>
  <c r="AD355" i="1"/>
  <c r="AC355" i="1" l="1"/>
  <c r="AE355" i="1" s="1"/>
  <c r="AA356" i="1" s="1"/>
  <c r="D350" i="1"/>
  <c r="B350" i="1"/>
  <c r="E350" i="1"/>
  <c r="F350" i="1"/>
  <c r="J350" i="1" s="1"/>
  <c r="L350" i="1" s="1"/>
  <c r="K350" i="1"/>
  <c r="H350" i="1" l="1"/>
  <c r="AB356" i="1"/>
  <c r="C351" i="1" l="1"/>
  <c r="G351" i="1" s="1"/>
  <c r="AD356" i="1"/>
  <c r="AC356" i="1" l="1"/>
  <c r="AE356" i="1" s="1"/>
  <c r="AA357" i="1" s="1"/>
  <c r="D351" i="1"/>
  <c r="B351" i="1"/>
  <c r="E351" i="1"/>
  <c r="F351" i="1"/>
  <c r="J351" i="1" s="1"/>
  <c r="L351" i="1" s="1"/>
  <c r="K351" i="1"/>
  <c r="H351" i="1" l="1"/>
  <c r="AB357" i="1"/>
  <c r="C352" i="1" l="1"/>
  <c r="G352" i="1" s="1"/>
  <c r="AD357" i="1"/>
  <c r="AC357" i="1" l="1"/>
  <c r="AE357" i="1" s="1"/>
  <c r="AA358" i="1" s="1"/>
  <c r="D352" i="1"/>
  <c r="B352" i="1"/>
  <c r="E352" i="1"/>
  <c r="F352" i="1"/>
  <c r="J352" i="1" s="1"/>
  <c r="L352" i="1" s="1"/>
  <c r="K352" i="1"/>
  <c r="H352" i="1" l="1"/>
  <c r="AB358" i="1"/>
  <c r="C353" i="1" l="1"/>
  <c r="G353" i="1" s="1"/>
  <c r="AD358" i="1"/>
  <c r="AC358" i="1" l="1"/>
  <c r="AE358" i="1" s="1"/>
  <c r="AA359" i="1" s="1"/>
  <c r="D353" i="1"/>
  <c r="B353" i="1"/>
  <c r="E353" i="1"/>
  <c r="F353" i="1"/>
  <c r="J353" i="1" s="1"/>
  <c r="L353" i="1" s="1"/>
  <c r="K353" i="1"/>
  <c r="H353" i="1" l="1"/>
  <c r="AB359" i="1"/>
  <c r="C354" i="1" l="1"/>
  <c r="G354" i="1" s="1"/>
  <c r="AD359" i="1"/>
  <c r="AC359" i="1" l="1"/>
  <c r="AE359" i="1" s="1"/>
  <c r="AA360" i="1" s="1"/>
  <c r="D354" i="1"/>
  <c r="B354" i="1"/>
  <c r="E354" i="1"/>
  <c r="F354" i="1"/>
  <c r="J354" i="1" s="1"/>
  <c r="L354" i="1" s="1"/>
  <c r="K354" i="1"/>
  <c r="H354" i="1" l="1"/>
  <c r="AB360" i="1"/>
  <c r="C355" i="1" l="1"/>
  <c r="G355" i="1" s="1"/>
  <c r="AD360" i="1"/>
  <c r="AC360" i="1" l="1"/>
  <c r="AE360" i="1" s="1"/>
  <c r="AA361" i="1" s="1"/>
  <c r="D355" i="1"/>
  <c r="B355" i="1"/>
  <c r="E355" i="1"/>
  <c r="F355" i="1"/>
  <c r="J355" i="1" s="1"/>
  <c r="L355" i="1" s="1"/>
  <c r="K355" i="1"/>
  <c r="H355" i="1" l="1"/>
  <c r="AB361" i="1"/>
  <c r="C356" i="1" l="1"/>
  <c r="G356" i="1" s="1"/>
  <c r="AD361" i="1"/>
  <c r="AC361" i="1" l="1"/>
  <c r="AE361" i="1" s="1"/>
  <c r="AA362" i="1" s="1"/>
  <c r="D356" i="1"/>
  <c r="B356" i="1"/>
  <c r="E356" i="1"/>
  <c r="F356" i="1"/>
  <c r="J356" i="1" s="1"/>
  <c r="L356" i="1" s="1"/>
  <c r="K356" i="1"/>
  <c r="H356" i="1" l="1"/>
  <c r="AB362" i="1"/>
  <c r="C357" i="1" l="1"/>
  <c r="G357" i="1" s="1"/>
  <c r="AD362" i="1"/>
  <c r="AC362" i="1" l="1"/>
  <c r="AE362" i="1" s="1"/>
  <c r="AA363" i="1" s="1"/>
  <c r="D357" i="1"/>
  <c r="B357" i="1"/>
  <c r="E357" i="1"/>
  <c r="F357" i="1"/>
  <c r="J357" i="1" s="1"/>
  <c r="L357" i="1" s="1"/>
  <c r="K357" i="1"/>
  <c r="H357" i="1" l="1"/>
  <c r="AB363" i="1"/>
  <c r="C358" i="1" l="1"/>
  <c r="G358" i="1" s="1"/>
  <c r="AD363" i="1"/>
  <c r="AC363" i="1" l="1"/>
  <c r="AE363" i="1" s="1"/>
  <c r="AA364" i="1" s="1"/>
  <c r="D358" i="1"/>
  <c r="B358" i="1"/>
  <c r="E358" i="1"/>
  <c r="F358" i="1"/>
  <c r="J358" i="1" s="1"/>
  <c r="L358" i="1" s="1"/>
  <c r="K358" i="1"/>
  <c r="H358" i="1" l="1"/>
  <c r="AB364" i="1"/>
  <c r="C359" i="1" l="1"/>
  <c r="G359" i="1" s="1"/>
  <c r="AD364" i="1"/>
  <c r="AC364" i="1" l="1"/>
  <c r="AE364" i="1" s="1"/>
  <c r="AA365" i="1" s="1"/>
  <c r="D359" i="1"/>
  <c r="B359" i="1"/>
  <c r="E359" i="1"/>
  <c r="F359" i="1"/>
  <c r="J359" i="1" s="1"/>
  <c r="L359" i="1" s="1"/>
  <c r="K359" i="1"/>
  <c r="H359" i="1" l="1"/>
  <c r="AB365" i="1"/>
  <c r="C360" i="1" l="1"/>
  <c r="G360" i="1" s="1"/>
  <c r="AD365" i="1"/>
  <c r="AC365" i="1" l="1"/>
  <c r="AE365" i="1" s="1"/>
  <c r="AA366" i="1" s="1"/>
  <c r="D360" i="1"/>
  <c r="B360" i="1"/>
  <c r="E360" i="1"/>
  <c r="F360" i="1"/>
  <c r="J360" i="1" s="1"/>
  <c r="L360" i="1" s="1"/>
  <c r="K360" i="1"/>
  <c r="H360" i="1" l="1"/>
  <c r="AB366" i="1"/>
  <c r="C361" i="1" l="1"/>
  <c r="G361" i="1" s="1"/>
  <c r="AD366" i="1"/>
  <c r="AC366" i="1" l="1"/>
  <c r="AE366" i="1" s="1"/>
  <c r="AA367" i="1" s="1"/>
  <c r="D361" i="1"/>
  <c r="B361" i="1"/>
  <c r="E361" i="1"/>
  <c r="F361" i="1"/>
  <c r="J361" i="1" s="1"/>
  <c r="L361" i="1" s="1"/>
  <c r="K361" i="1"/>
  <c r="H361" i="1" l="1"/>
  <c r="AB367" i="1"/>
  <c r="C362" i="1" l="1"/>
  <c r="G362" i="1" s="1"/>
  <c r="AD367" i="1"/>
  <c r="AC367" i="1" l="1"/>
  <c r="AE367" i="1" s="1"/>
  <c r="AA368" i="1" s="1"/>
  <c r="D362" i="1"/>
  <c r="B362" i="1"/>
  <c r="E362" i="1"/>
  <c r="F362" i="1"/>
  <c r="J362" i="1" s="1"/>
  <c r="L362" i="1" s="1"/>
  <c r="K362" i="1"/>
  <c r="H362" i="1" l="1"/>
  <c r="AB368" i="1"/>
  <c r="C363" i="1" l="1"/>
  <c r="G363" i="1" s="1"/>
  <c r="AD368" i="1"/>
  <c r="AC368" i="1" l="1"/>
  <c r="AE368" i="1" s="1"/>
  <c r="AA369" i="1" s="1"/>
  <c r="D363" i="1"/>
  <c r="B363" i="1"/>
  <c r="E363" i="1"/>
  <c r="F363" i="1"/>
  <c r="J363" i="1" s="1"/>
  <c r="L363" i="1" s="1"/>
  <c r="K363" i="1"/>
  <c r="H363" i="1" l="1"/>
  <c r="AB369" i="1"/>
  <c r="C364" i="1" l="1"/>
  <c r="G364" i="1" s="1"/>
  <c r="AD369" i="1"/>
  <c r="AC369" i="1" l="1"/>
  <c r="AE369" i="1" s="1"/>
  <c r="AA370" i="1" s="1"/>
  <c r="D364" i="1"/>
  <c r="B364" i="1"/>
  <c r="E364" i="1"/>
  <c r="F364" i="1"/>
  <c r="J364" i="1" s="1"/>
  <c r="L364" i="1" s="1"/>
  <c r="K364" i="1"/>
  <c r="H364" i="1" l="1"/>
  <c r="AB370" i="1"/>
  <c r="C365" i="1" l="1"/>
  <c r="G365" i="1" s="1"/>
  <c r="AD370" i="1"/>
  <c r="AC370" i="1" l="1"/>
  <c r="AE370" i="1" s="1"/>
  <c r="AA371" i="1" s="1"/>
  <c r="D365" i="1"/>
  <c r="B365" i="1"/>
  <c r="E365" i="1"/>
  <c r="F365" i="1"/>
  <c r="J365" i="1" s="1"/>
  <c r="L365" i="1" s="1"/>
  <c r="K365" i="1"/>
  <c r="H365" i="1" l="1"/>
  <c r="AB371" i="1"/>
  <c r="C366" i="1" l="1"/>
  <c r="G366" i="1" s="1"/>
  <c r="AD371" i="1"/>
  <c r="AC371" i="1" l="1"/>
  <c r="AE371" i="1" s="1"/>
  <c r="AA372" i="1" s="1"/>
  <c r="D366" i="1"/>
  <c r="B366" i="1"/>
  <c r="E366" i="1"/>
  <c r="F366" i="1"/>
  <c r="J366" i="1" s="1"/>
  <c r="L366" i="1" s="1"/>
  <c r="K366" i="1"/>
  <c r="H366" i="1" l="1"/>
  <c r="AB372" i="1"/>
  <c r="C367" i="1" l="1"/>
  <c r="G367" i="1" s="1"/>
  <c r="AD372" i="1"/>
  <c r="AC372" i="1" l="1"/>
  <c r="AE372" i="1" s="1"/>
  <c r="AA373" i="1" s="1"/>
  <c r="D367" i="1"/>
  <c r="B367" i="1"/>
  <c r="E367" i="1"/>
  <c r="F367" i="1"/>
  <c r="J367" i="1" s="1"/>
  <c r="L367" i="1" s="1"/>
  <c r="K367" i="1"/>
  <c r="H367" i="1" l="1"/>
  <c r="AB373" i="1"/>
  <c r="C368" i="1" l="1"/>
  <c r="G368" i="1" s="1"/>
  <c r="AD373" i="1"/>
  <c r="AC373" i="1" l="1"/>
  <c r="AE373" i="1" s="1"/>
  <c r="AA374" i="1" s="1"/>
  <c r="D368" i="1"/>
  <c r="B368" i="1"/>
  <c r="E368" i="1"/>
  <c r="F368" i="1"/>
  <c r="J368" i="1" s="1"/>
  <c r="L368" i="1" s="1"/>
  <c r="K368" i="1"/>
  <c r="H368" i="1" l="1"/>
  <c r="AB374" i="1"/>
  <c r="C369" i="1" l="1"/>
  <c r="G369" i="1" s="1"/>
  <c r="AD374" i="1"/>
  <c r="AC374" i="1" l="1"/>
  <c r="AE374" i="1" s="1"/>
  <c r="AA375" i="1" s="1"/>
  <c r="D369" i="1"/>
  <c r="B369" i="1"/>
  <c r="E369" i="1"/>
  <c r="F369" i="1"/>
  <c r="J369" i="1" s="1"/>
  <c r="L369" i="1" s="1"/>
  <c r="K369" i="1"/>
  <c r="H369" i="1" l="1"/>
  <c r="AB375" i="1"/>
  <c r="C370" i="1" l="1"/>
  <c r="G370" i="1" s="1"/>
  <c r="AD375" i="1"/>
  <c r="AC375" i="1" l="1"/>
  <c r="AE375" i="1" s="1"/>
  <c r="AA376" i="1" s="1"/>
  <c r="D370" i="1"/>
  <c r="B370" i="1"/>
  <c r="E370" i="1"/>
  <c r="F370" i="1"/>
  <c r="J370" i="1" s="1"/>
  <c r="L370" i="1" s="1"/>
  <c r="K370" i="1"/>
  <c r="H370" i="1" l="1"/>
  <c r="AB376" i="1"/>
  <c r="C371" i="1" l="1"/>
  <c r="G371" i="1" s="1"/>
  <c r="AD376" i="1"/>
  <c r="AC376" i="1" l="1"/>
  <c r="AE376" i="1" s="1"/>
  <c r="AA377" i="1" s="1"/>
  <c r="D371" i="1"/>
  <c r="B371" i="1"/>
  <c r="E371" i="1"/>
  <c r="F371" i="1"/>
  <c r="J371" i="1" s="1"/>
  <c r="L371" i="1" s="1"/>
  <c r="K371" i="1"/>
  <c r="H371" i="1" l="1"/>
  <c r="AB377" i="1"/>
  <c r="C372" i="1" l="1"/>
  <c r="G372" i="1" s="1"/>
  <c r="AD377" i="1"/>
  <c r="AC377" i="1" l="1"/>
  <c r="AE377" i="1" s="1"/>
  <c r="AA378" i="1" s="1"/>
  <c r="D372" i="1"/>
  <c r="B372" i="1"/>
  <c r="E372" i="1"/>
  <c r="F372" i="1"/>
  <c r="J372" i="1" s="1"/>
  <c r="L372" i="1" s="1"/>
  <c r="K372" i="1"/>
  <c r="H372" i="1" l="1"/>
  <c r="AB378" i="1"/>
  <c r="C373" i="1" l="1"/>
  <c r="G373" i="1" s="1"/>
  <c r="AD378" i="1"/>
  <c r="AC378" i="1" l="1"/>
  <c r="AE378" i="1" s="1"/>
  <c r="AA379" i="1" s="1"/>
  <c r="D373" i="1"/>
  <c r="B373" i="1"/>
  <c r="E373" i="1"/>
  <c r="F373" i="1"/>
  <c r="J373" i="1" s="1"/>
  <c r="L373" i="1" s="1"/>
  <c r="K373" i="1"/>
  <c r="H373" i="1" l="1"/>
  <c r="AB379" i="1"/>
  <c r="C374" i="1" l="1"/>
  <c r="G374" i="1" s="1"/>
  <c r="AD379" i="1"/>
  <c r="AC379" i="1" s="1"/>
  <c r="AE379" i="1" l="1"/>
  <c r="K5" i="1"/>
  <c r="D374" i="1"/>
  <c r="B374" i="1"/>
  <c r="E374" i="1"/>
  <c r="F374" i="1"/>
  <c r="J374" i="1" s="1"/>
  <c r="L374" i="1" s="1"/>
  <c r="K374" i="1"/>
  <c r="H374" i="1" l="1"/>
  <c r="C375" i="1" l="1"/>
  <c r="G375" i="1" s="1"/>
  <c r="D375" i="1" l="1"/>
  <c r="B375" i="1"/>
  <c r="E375" i="1"/>
  <c r="F375" i="1"/>
  <c r="J375" i="1" s="1"/>
  <c r="L375" i="1" s="1"/>
  <c r="K375" i="1"/>
  <c r="H375" i="1" l="1"/>
  <c r="C376" i="1" s="1"/>
  <c r="G376" i="1" s="1"/>
  <c r="D376" i="1" l="1"/>
  <c r="B376" i="1"/>
  <c r="E376" i="1"/>
  <c r="F376" i="1"/>
  <c r="J376" i="1" s="1"/>
  <c r="L376" i="1" s="1"/>
  <c r="K376" i="1"/>
  <c r="H376" i="1" l="1"/>
  <c r="C377" i="1" l="1"/>
  <c r="G377" i="1" s="1"/>
  <c r="F377" i="1" l="1"/>
  <c r="J377" i="1" s="1"/>
  <c r="L377" i="1" s="1"/>
  <c r="K377" i="1"/>
  <c r="B377" i="1"/>
  <c r="E377" i="1"/>
  <c r="D377" i="1"/>
  <c r="H377" i="1" l="1"/>
  <c r="C378" i="1" s="1"/>
  <c r="G378" i="1" s="1"/>
  <c r="K378" i="1" l="1"/>
  <c r="F378" i="1"/>
  <c r="J378" i="1" s="1"/>
  <c r="L378" i="1" s="1"/>
  <c r="E378" i="1"/>
  <c r="B378" i="1"/>
  <c r="D378" i="1"/>
  <c r="H378" i="1" l="1"/>
  <c r="C379" i="1" s="1"/>
  <c r="G379" i="1" s="1"/>
  <c r="G5" i="1"/>
  <c r="K379" i="1" l="1"/>
  <c r="F379" i="1"/>
  <c r="J379" i="1" s="1"/>
  <c r="L379" i="1" s="1"/>
  <c r="K8" i="1" s="1"/>
  <c r="K9" i="1" s="1"/>
  <c r="K13" i="1" s="1"/>
  <c r="E379" i="1"/>
  <c r="B379" i="1"/>
  <c r="D379" i="1"/>
  <c r="K10" i="1"/>
  <c r="K7" i="1"/>
  <c r="H379" i="1" l="1"/>
</calcChain>
</file>

<file path=xl/sharedStrings.xml><?xml version="1.0" encoding="utf-8"?>
<sst xmlns="http://schemas.openxmlformats.org/spreadsheetml/2006/main" count="49" uniqueCount="46">
  <si>
    <t>Montant de l'emprunt</t>
  </si>
  <si>
    <t>Montant de votre mensualité</t>
  </si>
  <si>
    <t>Nombre de mensualités prévues</t>
  </si>
  <si>
    <t>Durée du prêt en années</t>
  </si>
  <si>
    <t>Montant total des intérêts</t>
  </si>
  <si>
    <t>Nombre de versements par an</t>
  </si>
  <si>
    <t>Nombre final de mensualités</t>
  </si>
  <si>
    <t>Facultatif : vous pouvez indiquer des remboursements anticipés</t>
  </si>
  <si>
    <t>Solde avant mensualité</t>
  </si>
  <si>
    <t>Versement mensuel total</t>
  </si>
  <si>
    <t>OUI</t>
  </si>
  <si>
    <t>NON</t>
  </si>
  <si>
    <t>Total des indemnités de remboursement anticipé</t>
  </si>
  <si>
    <t>Toutes les simulations de prêt immobilier</t>
  </si>
  <si>
    <t>Début du remboursement</t>
  </si>
  <si>
    <t>Avec remboursement(s) anticipé(s) :</t>
  </si>
  <si>
    <t>(renseigner les cases jaunes)</t>
  </si>
  <si>
    <t>Renseigner les cases jaunes</t>
  </si>
  <si>
    <t>Total des remboursements anticipés faculatifs</t>
  </si>
  <si>
    <t>Montant de la
mensualité</t>
  </si>
  <si>
    <t>Date de la mensualité</t>
  </si>
  <si>
    <t>N° de la mensualité</t>
  </si>
  <si>
    <t>Votre tableau d'amortissement :</t>
  </si>
  <si>
    <t>Indemnités du remboursement anticipé</t>
  </si>
  <si>
    <r>
      <rPr>
        <b/>
        <sz val="16"/>
        <color theme="0" tint="-0.34998626667073579"/>
        <rFont val="Calibri"/>
        <family val="2"/>
        <scheme val="minor"/>
      </rPr>
      <t>Sans remboursement anticipé</t>
    </r>
    <r>
      <rPr>
        <sz val="10"/>
        <color theme="0" tint="-0.34998626667073579"/>
        <rFont val="Calibri"/>
        <family val="2"/>
        <scheme val="minor"/>
      </rPr>
      <t xml:space="preserve"> : total des intérêts</t>
    </r>
  </si>
  <si>
    <t>Avec indemnités de remboursement anticipé ?</t>
  </si>
  <si>
    <t>Total intérêts + indemnités de remboursement anticipé</t>
  </si>
  <si>
    <t>Capital restant dû
après mensualité</t>
  </si>
  <si>
    <r>
      <rPr>
        <b/>
        <sz val="12"/>
        <color theme="0" tint="-0.14999847407452621"/>
        <rFont val="Calibri"/>
        <family val="2"/>
        <scheme val="minor"/>
      </rPr>
      <t xml:space="preserve">Remboursement anticipé </t>
    </r>
    <r>
      <rPr>
        <b/>
        <sz val="12"/>
        <color theme="0"/>
        <rFont val="Calibri"/>
        <family val="2"/>
        <scheme val="minor"/>
      </rPr>
      <t>ponctuel facultatif</t>
    </r>
    <r>
      <rPr>
        <b/>
        <sz val="10"/>
        <color rgb="FFFFFF00"/>
        <rFont val="Calibri"/>
        <family val="2"/>
        <scheme val="minor"/>
      </rPr>
      <t xml:space="preserve">
</t>
    </r>
    <r>
      <rPr>
        <sz val="10"/>
        <color theme="0" tint="-0.14999847407452621"/>
        <rFont val="Calibri"/>
        <family val="2"/>
        <scheme val="minor"/>
      </rPr>
      <t>(souvent minimum 10% du capital initial emprunté)</t>
    </r>
  </si>
  <si>
    <t>Taux nominal du crédit (hors assurance)</t>
  </si>
  <si>
    <t>Part du capital remboursé</t>
  </si>
  <si>
    <t>Part des intérêts remboursés</t>
  </si>
  <si>
    <t>Part du capital remboursé dans la mensualité</t>
  </si>
  <si>
    <t>Part des intérêts remboursés dans la mensualité</t>
  </si>
  <si>
    <t>Economie réalisée via remboursement anticipé</t>
  </si>
  <si>
    <r>
      <t>Taux de l'assurance du prêt (</t>
    </r>
    <r>
      <rPr>
        <sz val="11"/>
        <color theme="1"/>
        <rFont val="Calibri"/>
        <family val="2"/>
        <scheme val="minor"/>
      </rPr>
      <t>TAEA)</t>
    </r>
  </si>
  <si>
    <t>Obtenez le meilleur taux pour votre prêt immobilier et pour votre assurance emprunteur !</t>
  </si>
  <si>
    <t>Remboursements anticipés mensuels facultatifs  :</t>
  </si>
  <si>
    <t>Mensualité (assurance incluse)</t>
  </si>
  <si>
    <t>Total mensualité</t>
  </si>
  <si>
    <t>Part de l'assurance</t>
  </si>
  <si>
    <r>
      <t xml:space="preserve">ou/et indiquez ci-dessous des </t>
    </r>
    <r>
      <rPr>
        <b/>
        <sz val="12"/>
        <color rgb="FF3C3C3C"/>
        <rFont val="Calibri"/>
        <family val="2"/>
        <scheme val="minor"/>
      </rPr>
      <t>remboursements anticipés ponctuels faculatifs :</t>
    </r>
  </si>
  <si>
    <t>Comparateur de prêt immobilier &gt;</t>
  </si>
  <si>
    <t>Comparateur renégociation de prêt &gt;</t>
  </si>
  <si>
    <t>Comparateur assurance de prêt &gt;</t>
  </si>
  <si>
    <t>Décrivez votre prêt immobilier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</si>
</sst>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#,##0\ &quot;€&quot;;\-#,##0\ &quot;€&quot;"/>
    <numFmt numFmtId="164" formatCode="_(&quot;$&quot;* #,##0.00_);_(&quot;$&quot;* \(#,##0.00\);_(&quot;$&quot;* &quot;-&quot;??_);_(@_)"/>
    <numFmt numFmtId="165" formatCode="#,##0.00\ \€;\-\ #,##0.00\ \€"/>
    <numFmt numFmtId="166" formatCode="0.00?%_)"/>
    <numFmt numFmtId="167" formatCode="0_)"/>
    <numFmt numFmtId="168" formatCode="#,##0\ &quot;€&quot;"/>
    <numFmt numFmtId="169" formatCode="#,##0_ ;\-#,##0\ "/>
  </numFmts>
  <fonts count="4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9"/>
      <color theme="0" tint="-0.34998626667073579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indexed="23"/>
      <name val="Calibri"/>
      <family val="2"/>
      <scheme val="minor"/>
    </font>
    <font>
      <b/>
      <sz val="10"/>
      <color theme="0" tint="-0.1499984740745262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FFFF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6"/>
      <color theme="0" tint="-0.34998626667073579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i/>
      <sz val="9"/>
      <color theme="0" tint="-0.3499862666707357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b/>
      <i/>
      <sz val="11"/>
      <color theme="0" tint="-0.34998626667073579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2"/>
      <color theme="0" tint="-0.1499984740745262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u/>
      <sz val="11"/>
      <color rgb="FF04AAD3"/>
      <name val="Calibri"/>
      <family val="2"/>
      <scheme val="minor"/>
    </font>
    <font>
      <b/>
      <sz val="16"/>
      <color rgb="FF3C3C3C"/>
      <name val="Calibri"/>
      <family val="2"/>
      <scheme val="minor"/>
    </font>
    <font>
      <b/>
      <sz val="12"/>
      <color rgb="FF3C3C3C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rgb="FF326580"/>
      <name val="Calibri"/>
      <family val="2"/>
      <scheme val="minor"/>
    </font>
    <font>
      <b/>
      <sz val="16"/>
      <color rgb="FF326580"/>
      <name val="Calibri"/>
      <family val="2"/>
      <scheme val="minor"/>
    </font>
    <font>
      <b/>
      <sz val="18"/>
      <color rgb="FF326580"/>
      <name val="Calibri"/>
      <family val="2"/>
      <scheme val="minor"/>
    </font>
    <font>
      <b/>
      <i/>
      <sz val="14"/>
      <color rgb="FFFF6737"/>
      <name val="Calibri"/>
      <family val="2"/>
      <scheme val="minor"/>
    </font>
    <font>
      <b/>
      <i/>
      <sz val="16"/>
      <color rgb="FFFF6737"/>
      <name val="Calibri"/>
      <family val="2"/>
      <scheme val="minor"/>
    </font>
    <font>
      <i/>
      <sz val="18"/>
      <color rgb="FFFF6737"/>
      <name val="Calibri"/>
      <family val="2"/>
      <scheme val="minor"/>
    </font>
    <font>
      <sz val="10"/>
      <color rgb="FF3C3C3C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AA26"/>
        <bgColor indexed="64"/>
      </patternFill>
    </fill>
    <fill>
      <patternFill patternType="solid">
        <fgColor rgb="FF326580"/>
        <bgColor indexed="64"/>
      </patternFill>
    </fill>
    <fill>
      <patternFill patternType="solid">
        <fgColor rgb="FF04AAD3"/>
        <bgColor indexed="64"/>
      </patternFill>
    </fill>
    <fill>
      <patternFill patternType="solid">
        <fgColor rgb="FFC3E3F7"/>
        <bgColor indexed="64"/>
      </patternFill>
    </fill>
    <fill>
      <patternFill patternType="solid">
        <fgColor rgb="FFF1F2F7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hair">
        <color indexed="16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 style="hair">
        <color theme="0" tint="-0.24994659260841701"/>
      </left>
      <right/>
      <top/>
      <bottom/>
      <diagonal/>
    </border>
    <border>
      <left style="hair">
        <color theme="0" tint="-0.34998626667073579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/>
      <top/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/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23" fillId="0" borderId="0" applyNumberFormat="0" applyFill="0" applyBorder="0" applyAlignment="0" applyProtection="0"/>
  </cellStyleXfs>
  <cellXfs count="103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" fillId="2" borderId="0" xfId="0" applyFont="1" applyFill="1" applyAlignment="1" applyProtection="1">
      <alignment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5" fillId="2" borderId="0" xfId="0" applyFont="1" applyFill="1" applyAlignment="1" applyProtection="1">
      <alignment horizontal="right" vertical="center" indent="1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left"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12" fillId="2" borderId="0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>
      <alignment vertical="center"/>
    </xf>
    <xf numFmtId="165" fontId="2" fillId="2" borderId="0" xfId="1" applyNumberFormat="1" applyFont="1" applyFill="1" applyBorder="1" applyAlignment="1" applyProtection="1">
      <alignment horizontal="right" vertical="center" indent="1"/>
      <protection hidden="1"/>
    </xf>
    <xf numFmtId="165" fontId="14" fillId="2" borderId="0" xfId="1" applyNumberFormat="1" applyFont="1" applyFill="1" applyBorder="1" applyAlignment="1" applyProtection="1">
      <alignment horizontal="right" vertical="center" indent="1"/>
      <protection hidden="1"/>
    </xf>
    <xf numFmtId="165" fontId="14" fillId="2" borderId="2" xfId="1" applyNumberFormat="1" applyFont="1" applyFill="1" applyBorder="1" applyAlignment="1" applyProtection="1">
      <alignment horizontal="right" vertical="center" indent="1"/>
      <protection hidden="1"/>
    </xf>
    <xf numFmtId="165" fontId="2" fillId="2" borderId="2" xfId="1" applyNumberFormat="1" applyFont="1" applyFill="1" applyBorder="1" applyAlignment="1" applyProtection="1">
      <alignment horizontal="right" vertical="center" indent="1"/>
      <protection hidden="1"/>
    </xf>
    <xf numFmtId="0" fontId="5" fillId="2" borderId="0" xfId="0" applyFont="1" applyFill="1" applyBorder="1" applyAlignment="1" applyProtection="1">
      <alignment horizontal="left" vertical="center"/>
      <protection hidden="1"/>
    </xf>
    <xf numFmtId="0" fontId="5" fillId="2" borderId="0" xfId="0" applyFont="1" applyFill="1" applyBorder="1" applyAlignment="1" applyProtection="1">
      <alignment horizontal="right" vertical="center" indent="1"/>
      <protection hidden="1"/>
    </xf>
    <xf numFmtId="0" fontId="9" fillId="2" borderId="0" xfId="0" applyFont="1" applyFill="1" applyBorder="1" applyAlignment="1" applyProtection="1">
      <alignment horizontal="left" vertical="center"/>
      <protection hidden="1"/>
    </xf>
    <xf numFmtId="165" fontId="28" fillId="3" borderId="0" xfId="1" applyNumberFormat="1" applyFont="1" applyFill="1" applyBorder="1" applyAlignment="1" applyProtection="1">
      <alignment horizontal="center" vertical="center"/>
      <protection locked="0" hidden="1"/>
    </xf>
    <xf numFmtId="5" fontId="11" fillId="3" borderId="0" xfId="1" applyNumberFormat="1" applyFont="1" applyFill="1" applyBorder="1" applyAlignment="1" applyProtection="1">
      <alignment horizontal="center" vertical="center"/>
      <protection locked="0" hidden="1"/>
    </xf>
    <xf numFmtId="5" fontId="11" fillId="3" borderId="2" xfId="1" applyNumberFormat="1" applyFont="1" applyFill="1" applyBorder="1" applyAlignment="1" applyProtection="1">
      <alignment horizontal="center" vertical="center"/>
      <protection locked="0" hidden="1"/>
    </xf>
    <xf numFmtId="0" fontId="26" fillId="2" borderId="0" xfId="0" applyFont="1" applyFill="1" applyBorder="1" applyAlignment="1" applyProtection="1">
      <alignment horizontal="center" vertical="center"/>
      <protection hidden="1"/>
    </xf>
    <xf numFmtId="0" fontId="29" fillId="2" borderId="0" xfId="0" applyFont="1" applyFill="1" applyBorder="1" applyAlignment="1" applyProtection="1">
      <alignment vertical="center"/>
      <protection hidden="1"/>
    </xf>
    <xf numFmtId="5" fontId="28" fillId="3" borderId="0" xfId="1" applyNumberFormat="1" applyFont="1" applyFill="1" applyBorder="1" applyAlignment="1" applyProtection="1">
      <alignment horizontal="center" vertical="center"/>
      <protection locked="0"/>
    </xf>
    <xf numFmtId="5" fontId="8" fillId="0" borderId="0" xfId="1" applyNumberFormat="1" applyFont="1" applyFill="1" applyBorder="1" applyAlignment="1" applyProtection="1">
      <alignment horizontal="right" vertical="center" indent="1"/>
      <protection hidden="1"/>
    </xf>
    <xf numFmtId="0" fontId="4" fillId="4" borderId="0" xfId="0" applyFont="1" applyFill="1" applyAlignment="1" applyProtection="1">
      <alignment vertical="center"/>
      <protection hidden="1"/>
    </xf>
    <xf numFmtId="0" fontId="24" fillId="4" borderId="0" xfId="2" applyFont="1" applyFill="1" applyAlignment="1" applyProtection="1">
      <alignment horizontal="center" vertical="center"/>
      <protection hidden="1"/>
    </xf>
    <xf numFmtId="1" fontId="7" fillId="4" borderId="0" xfId="0" applyNumberFormat="1" applyFont="1" applyFill="1" applyBorder="1" applyAlignment="1" applyProtection="1">
      <alignment horizontal="right" vertical="center" indent="1"/>
      <protection locked="0"/>
    </xf>
    <xf numFmtId="0" fontId="21" fillId="2" borderId="0" xfId="0" applyFont="1" applyFill="1" applyAlignment="1" applyProtection="1">
      <alignment horizontal="left"/>
      <protection hidden="1"/>
    </xf>
    <xf numFmtId="0" fontId="16" fillId="4" borderId="0" xfId="0" applyFont="1" applyFill="1" applyBorder="1" applyAlignment="1">
      <alignment vertical="center"/>
    </xf>
    <xf numFmtId="0" fontId="32" fillId="4" borderId="0" xfId="0" applyFont="1" applyFill="1" applyBorder="1"/>
    <xf numFmtId="0" fontId="33" fillId="4" borderId="0" xfId="0" applyFont="1" applyFill="1" applyBorder="1" applyAlignment="1" applyProtection="1">
      <alignment horizontal="center" vertical="center" wrapText="1"/>
      <protection hidden="1"/>
    </xf>
    <xf numFmtId="2" fontId="16" fillId="4" borderId="0" xfId="0" applyNumberFormat="1" applyFont="1" applyFill="1" applyBorder="1" applyAlignment="1">
      <alignment vertical="center" wrapText="1"/>
    </xf>
    <xf numFmtId="2" fontId="32" fillId="4" borderId="0" xfId="0" applyNumberFormat="1" applyFont="1" applyFill="1" applyBorder="1"/>
    <xf numFmtId="0" fontId="2" fillId="4" borderId="0" xfId="0" applyFont="1" applyFill="1" applyBorder="1" applyAlignment="1">
      <alignment vertical="center"/>
    </xf>
    <xf numFmtId="0" fontId="16" fillId="4" borderId="0" xfId="0" applyFont="1" applyFill="1" applyBorder="1" applyAlignment="1" applyProtection="1">
      <alignment horizontal="center" vertical="center" wrapText="1"/>
      <protection hidden="1"/>
    </xf>
    <xf numFmtId="169" fontId="2" fillId="2" borderId="0" xfId="1" applyNumberFormat="1" applyFont="1" applyFill="1" applyBorder="1" applyAlignment="1" applyProtection="1">
      <alignment horizontal="center" vertical="center"/>
      <protection hidden="1"/>
    </xf>
    <xf numFmtId="169" fontId="2" fillId="2" borderId="2" xfId="1" applyNumberFormat="1" applyFont="1" applyFill="1" applyBorder="1" applyAlignment="1" applyProtection="1">
      <alignment horizontal="center" vertical="center"/>
      <protection hidden="1"/>
    </xf>
    <xf numFmtId="14" fontId="2" fillId="2" borderId="0" xfId="1" applyNumberFormat="1" applyFont="1" applyFill="1" applyBorder="1" applyAlignment="1" applyProtection="1">
      <alignment horizontal="center" vertical="center"/>
      <protection hidden="1"/>
    </xf>
    <xf numFmtId="14" fontId="2" fillId="2" borderId="2" xfId="1" applyNumberFormat="1" applyFont="1" applyFill="1" applyBorder="1" applyAlignment="1" applyProtection="1">
      <alignment horizontal="center" vertical="center"/>
      <protection hidden="1"/>
    </xf>
    <xf numFmtId="165" fontId="8" fillId="0" borderId="3" xfId="1" applyNumberFormat="1" applyFont="1" applyFill="1" applyBorder="1" applyAlignment="1" applyProtection="1">
      <alignment horizontal="right" vertical="center" indent="1"/>
      <protection hidden="1"/>
    </xf>
    <xf numFmtId="167" fontId="8" fillId="0" borderId="4" xfId="0" applyNumberFormat="1" applyFont="1" applyFill="1" applyBorder="1" applyAlignment="1" applyProtection="1">
      <alignment horizontal="right" vertical="center" indent="1"/>
      <protection hidden="1"/>
    </xf>
    <xf numFmtId="5" fontId="8" fillId="0" borderId="5" xfId="1" applyNumberFormat="1" applyFont="1" applyFill="1" applyBorder="1" applyAlignment="1" applyProtection="1">
      <alignment horizontal="right" vertical="center" indent="1"/>
      <protection hidden="1"/>
    </xf>
    <xf numFmtId="0" fontId="13" fillId="4" borderId="0" xfId="0" applyFont="1" applyFill="1" applyBorder="1" applyAlignment="1" applyProtection="1">
      <alignment horizontal="center" vertical="center" wrapText="1"/>
      <protection hidden="1"/>
    </xf>
    <xf numFmtId="165" fontId="2" fillId="4" borderId="0" xfId="1" applyNumberFormat="1" applyFont="1" applyFill="1" applyBorder="1" applyAlignment="1" applyProtection="1">
      <alignment horizontal="right" vertical="center" indent="1"/>
      <protection hidden="1"/>
    </xf>
    <xf numFmtId="0" fontId="2" fillId="4" borderId="0" xfId="0" applyFont="1" applyFill="1" applyBorder="1" applyAlignment="1" applyProtection="1">
      <alignment horizontal="left" vertical="center"/>
      <protection hidden="1"/>
    </xf>
    <xf numFmtId="0" fontId="2" fillId="4" borderId="0" xfId="0" applyFont="1" applyFill="1" applyBorder="1" applyAlignment="1" applyProtection="1">
      <alignment vertical="center"/>
      <protection hidden="1"/>
    </xf>
    <xf numFmtId="0" fontId="10" fillId="2" borderId="6" xfId="0" applyFont="1" applyFill="1" applyBorder="1" applyAlignment="1" applyProtection="1">
      <alignment horizontal="left" vertical="center" indent="1"/>
      <protection hidden="1"/>
    </xf>
    <xf numFmtId="0" fontId="20" fillId="2" borderId="6" xfId="0" applyFont="1" applyFill="1" applyBorder="1" applyAlignment="1" applyProtection="1">
      <alignment horizontal="left" vertical="center" indent="1"/>
      <protection hidden="1"/>
    </xf>
    <xf numFmtId="0" fontId="25" fillId="2" borderId="6" xfId="0" applyFont="1" applyFill="1" applyBorder="1" applyAlignment="1" applyProtection="1">
      <alignment horizontal="right" vertical="center" indent="1"/>
      <protection hidden="1"/>
    </xf>
    <xf numFmtId="0" fontId="19" fillId="2" borderId="6" xfId="0" applyFont="1" applyFill="1" applyBorder="1" applyAlignment="1" applyProtection="1">
      <alignment horizontal="right" vertical="center" indent="1"/>
      <protection hidden="1"/>
    </xf>
    <xf numFmtId="0" fontId="30" fillId="2" borderId="6" xfId="0" applyFont="1" applyFill="1" applyBorder="1" applyAlignment="1" applyProtection="1">
      <alignment horizontal="right" vertical="center" indent="1"/>
      <protection hidden="1"/>
    </xf>
    <xf numFmtId="0" fontId="25" fillId="2" borderId="6" xfId="0" applyFont="1" applyFill="1" applyBorder="1" applyAlignment="1" applyProtection="1">
      <alignment horizontal="right" vertical="center"/>
      <protection hidden="1"/>
    </xf>
    <xf numFmtId="0" fontId="8" fillId="2" borderId="6" xfId="0" applyFont="1" applyFill="1" applyBorder="1" applyAlignment="1" applyProtection="1">
      <alignment horizontal="left" vertical="center" indent="1"/>
      <protection hidden="1"/>
    </xf>
    <xf numFmtId="0" fontId="19" fillId="2" borderId="6" xfId="0" applyFont="1" applyFill="1" applyBorder="1" applyAlignment="1" applyProtection="1">
      <alignment horizontal="left" vertical="center" indent="1"/>
      <protection hidden="1"/>
    </xf>
    <xf numFmtId="0" fontId="5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2" fillId="0" borderId="0" xfId="0" applyFont="1" applyFill="1" applyAlignment="1">
      <alignment vertical="center"/>
    </xf>
    <xf numFmtId="0" fontId="5" fillId="0" borderId="0" xfId="0" applyFont="1" applyFill="1"/>
    <xf numFmtId="0" fontId="32" fillId="0" borderId="0" xfId="0" applyFont="1"/>
    <xf numFmtId="5" fontId="18" fillId="0" borderId="10" xfId="1" applyNumberFormat="1" applyFont="1" applyFill="1" applyBorder="1" applyAlignment="1" applyProtection="1">
      <alignment horizontal="right" vertical="center" indent="1"/>
      <protection hidden="1"/>
    </xf>
    <xf numFmtId="5" fontId="18" fillId="0" borderId="11" xfId="1" applyNumberFormat="1" applyFont="1" applyFill="1" applyBorder="1" applyAlignment="1" applyProtection="1">
      <alignment horizontal="right" vertical="center" indent="1"/>
      <protection hidden="1"/>
    </xf>
    <xf numFmtId="5" fontId="19" fillId="0" borderId="11" xfId="1" applyNumberFormat="1" applyFont="1" applyFill="1" applyBorder="1" applyAlignment="1" applyProtection="1">
      <alignment horizontal="right" vertical="center" indent="1"/>
      <protection hidden="1"/>
    </xf>
    <xf numFmtId="167" fontId="8" fillId="0" borderId="12" xfId="0" applyNumberFormat="1" applyFont="1" applyFill="1" applyBorder="1" applyAlignment="1" applyProtection="1">
      <alignment horizontal="right" vertical="center" indent="1"/>
      <protection hidden="1"/>
    </xf>
    <xf numFmtId="0" fontId="15" fillId="6" borderId="0" xfId="0" applyFont="1" applyFill="1" applyBorder="1" applyAlignment="1" applyProtection="1">
      <alignment horizontal="center" vertical="center" wrapText="1"/>
      <protection hidden="1"/>
    </xf>
    <xf numFmtId="0" fontId="13" fillId="7" borderId="1" xfId="0" applyFont="1" applyFill="1" applyBorder="1" applyAlignment="1" applyProtection="1">
      <alignment horizontal="center" vertical="center" wrapText="1"/>
      <protection hidden="1"/>
    </xf>
    <xf numFmtId="0" fontId="13" fillId="7" borderId="0" xfId="0" applyFont="1" applyFill="1" applyAlignment="1" applyProtection="1">
      <alignment horizontal="center" vertical="center" wrapText="1"/>
      <protection hidden="1"/>
    </xf>
    <xf numFmtId="0" fontId="13" fillId="7" borderId="0" xfId="0" applyFont="1" applyFill="1" applyBorder="1" applyAlignment="1" applyProtection="1">
      <alignment horizontal="center" vertical="center" wrapText="1"/>
      <protection hidden="1"/>
    </xf>
    <xf numFmtId="0" fontId="35" fillId="2" borderId="0" xfId="0" applyFont="1" applyFill="1" applyAlignment="1" applyProtection="1">
      <alignment horizontal="left"/>
      <protection hidden="1"/>
    </xf>
    <xf numFmtId="0" fontId="36" fillId="2" borderId="6" xfId="0" applyFont="1" applyFill="1" applyBorder="1" applyAlignment="1" applyProtection="1">
      <alignment horizontal="left" vertical="center" indent="1"/>
      <protection hidden="1"/>
    </xf>
    <xf numFmtId="0" fontId="40" fillId="2" borderId="0" xfId="0" applyFont="1" applyFill="1" applyBorder="1" applyAlignment="1" applyProtection="1">
      <alignment horizontal="center" vertical="center"/>
      <protection hidden="1"/>
    </xf>
    <xf numFmtId="0" fontId="39" fillId="2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/>
    <xf numFmtId="0" fontId="1" fillId="4" borderId="0" xfId="0" applyFont="1" applyFill="1" applyBorder="1" applyAlignment="1" applyProtection="1">
      <alignment horizontal="center" vertical="center" wrapText="1"/>
      <protection hidden="1"/>
    </xf>
    <xf numFmtId="0" fontId="43" fillId="4" borderId="0" xfId="0" applyFont="1" applyFill="1" applyBorder="1" applyAlignment="1" applyProtection="1">
      <alignment horizontal="center" vertical="center"/>
      <protection hidden="1"/>
    </xf>
    <xf numFmtId="0" fontId="0" fillId="4" borderId="0" xfId="0" applyFill="1" applyBorder="1"/>
    <xf numFmtId="0" fontId="42" fillId="4" borderId="0" xfId="0" applyFont="1" applyFill="1" applyAlignment="1" applyProtection="1">
      <alignment horizontal="center" vertical="center"/>
      <protection hidden="1"/>
    </xf>
    <xf numFmtId="0" fontId="43" fillId="4" borderId="0" xfId="0" applyFont="1" applyFill="1" applyAlignment="1" applyProtection="1">
      <alignment horizontal="center" vertical="center"/>
      <protection hidden="1"/>
    </xf>
    <xf numFmtId="0" fontId="44" fillId="8" borderId="0" xfId="0" applyFont="1" applyFill="1" applyBorder="1" applyAlignment="1" applyProtection="1">
      <alignment horizontal="center" vertical="center" wrapText="1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38" fillId="4" borderId="0" xfId="0" applyFont="1" applyFill="1" applyAlignment="1" applyProtection="1">
      <alignment horizontal="center" vertical="top"/>
      <protection hidden="1"/>
    </xf>
    <xf numFmtId="0" fontId="37" fillId="5" borderId="0" xfId="2" applyFont="1" applyFill="1" applyAlignment="1" applyProtection="1">
      <alignment horizontal="center" vertical="center"/>
      <protection hidden="1"/>
    </xf>
    <xf numFmtId="0" fontId="35" fillId="2" borderId="0" xfId="0" applyFont="1" applyFill="1" applyAlignment="1" applyProtection="1">
      <protection hidden="1"/>
    </xf>
    <xf numFmtId="0" fontId="29" fillId="2" borderId="6" xfId="0" applyFont="1" applyFill="1" applyBorder="1" applyAlignment="1" applyProtection="1">
      <alignment horizontal="center" vertical="center"/>
      <protection hidden="1"/>
    </xf>
    <xf numFmtId="0" fontId="29" fillId="2" borderId="0" xfId="0" applyFont="1" applyFill="1" applyBorder="1" applyAlignment="1" applyProtection="1">
      <alignment horizontal="center" vertical="center"/>
      <protection hidden="1"/>
    </xf>
    <xf numFmtId="0" fontId="20" fillId="2" borderId="6" xfId="0" applyFont="1" applyFill="1" applyBorder="1" applyAlignment="1" applyProtection="1">
      <alignment horizontal="center" vertical="center"/>
      <protection hidden="1"/>
    </xf>
    <xf numFmtId="0" fontId="20" fillId="2" borderId="0" xfId="0" applyFont="1" applyFill="1" applyBorder="1" applyAlignment="1" applyProtection="1">
      <alignment horizontal="center" vertical="center"/>
      <protection hidden="1"/>
    </xf>
    <xf numFmtId="0" fontId="37" fillId="5" borderId="0" xfId="2" applyFont="1" applyFill="1" applyAlignment="1">
      <alignment horizontal="center" vertical="center"/>
    </xf>
    <xf numFmtId="0" fontId="34" fillId="4" borderId="0" xfId="2" applyFont="1" applyFill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0" fontId="39" fillId="2" borderId="0" xfId="0" applyFont="1" applyFill="1" applyBorder="1" applyAlignment="1" applyProtection="1">
      <alignment horizontal="center" vertical="center"/>
      <protection hidden="1"/>
    </xf>
    <xf numFmtId="0" fontId="40" fillId="2" borderId="0" xfId="0" applyFont="1" applyFill="1" applyBorder="1" applyAlignment="1" applyProtection="1">
      <alignment horizontal="center" vertical="center"/>
      <protection hidden="1"/>
    </xf>
    <xf numFmtId="0" fontId="41" fillId="9" borderId="0" xfId="0" applyFont="1" applyFill="1" applyAlignment="1" applyProtection="1">
      <alignment horizontal="center" vertical="center"/>
      <protection hidden="1"/>
    </xf>
    <xf numFmtId="168" fontId="7" fillId="10" borderId="3" xfId="1" applyNumberFormat="1" applyFont="1" applyFill="1" applyBorder="1" applyAlignment="1" applyProtection="1">
      <alignment horizontal="right" vertical="center" indent="1"/>
      <protection locked="0"/>
    </xf>
    <xf numFmtId="166" fontId="7" fillId="10" borderId="4" xfId="0" applyNumberFormat="1" applyFont="1" applyFill="1" applyBorder="1" applyAlignment="1" applyProtection="1">
      <alignment horizontal="right" vertical="center" indent="1"/>
      <protection locked="0"/>
    </xf>
    <xf numFmtId="167" fontId="7" fillId="10" borderId="4" xfId="0" applyNumberFormat="1" applyFont="1" applyFill="1" applyBorder="1" applyAlignment="1" applyProtection="1">
      <alignment horizontal="right" vertical="center" indent="1"/>
      <protection locked="0"/>
    </xf>
    <xf numFmtId="14" fontId="7" fillId="10" borderId="5" xfId="0" applyNumberFormat="1" applyFont="1" applyFill="1" applyBorder="1" applyAlignment="1" applyProtection="1">
      <alignment horizontal="right" vertical="center" indent="1"/>
      <protection locked="0" hidden="1"/>
    </xf>
  </cellXfs>
  <cellStyles count="3">
    <cellStyle name="Lien hypertexte" xfId="2" builtinId="8"/>
    <cellStyle name="Normal" xfId="0" builtinId="0"/>
    <cellStyle name="Währung" xfId="1" xr:uid="{02584248-C03C-4B3B-BC52-C203C414E9F7}"/>
  </cellStyles>
  <dxfs count="0"/>
  <tableStyles count="0" defaultTableStyle="TableStyleMedium2" defaultPivotStyle="PivotStyleLight16"/>
  <colors>
    <mruColors>
      <color rgb="FF326580"/>
      <color rgb="FFF6AA26"/>
      <color rgb="FF04AAD3"/>
      <color rgb="FF3C3C3C"/>
      <color rgb="FFF1F2F7"/>
      <color rgb="FFFFA285"/>
      <color rgb="FFFF6737"/>
      <color rgb="FFFF845D"/>
      <color rgb="FFFFFF99"/>
      <color rgb="FFFBE2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133351</xdr:colOff>
      <xdr:row>0</xdr:row>
      <xdr:rowOff>114300</xdr:rowOff>
    </xdr:from>
    <xdr:to>
      <xdr:col>2</xdr:col>
      <xdr:colOff>200025</xdr:colOff>
      <xdr:row>0</xdr:row>
      <xdr:rowOff>515297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020B1E1-78F7-481D-8508-83BB8D8AB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1" y="114300"/>
          <a:ext cx="1619249" cy="400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range-emp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mpruntis.com/financement/credit-immobilier-simulation.php" TargetMode="External"/><Relationship Id="rId2" Type="http://schemas.openxmlformats.org/officeDocument/2006/relationships/hyperlink" Target="https://www.empruntis.com/financement/comparateur/comparateur-rachat-credit-immobilier.php" TargetMode="External"/><Relationship Id="rId1" Type="http://schemas.openxmlformats.org/officeDocument/2006/relationships/hyperlink" Target="https://www.empruntis.com/financement/comparateur/comparateur-pret-immobilier.php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empruntis.com/assurance-emprunteur/comparatif/comparateur-assurance-pret-immobilier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0FCA0-468A-43B0-ADF8-374542BF2579}">
  <dimension ref="A1:AE523"/>
  <sheetViews>
    <sheetView tabSelected="1" zoomScaleNormal="100" workbookViewId="0">
      <selection activeCell="D3" sqref="D3"/>
    </sheetView>
  </sheetViews>
  <sheetFormatPr baseColWidth="10" defaultRowHeight="15" x14ac:dyDescent="0.25"/>
  <cols>
    <col min="2" max="2" width="11.85546875" bestFit="1" customWidth="1"/>
    <col min="3" max="3" width="18.140625" customWidth="1"/>
    <col min="4" max="4" width="15.28515625" customWidth="1"/>
    <col min="5" max="5" width="15.42578125" customWidth="1"/>
    <col min="6" max="6" width="18.85546875" customWidth="1"/>
    <col min="7" max="7" width="12.7109375" customWidth="1"/>
    <col min="8" max="8" width="16.85546875" customWidth="1"/>
    <col min="9" max="9" width="4.5703125" style="60" customWidth="1"/>
    <col min="10" max="10" width="57.7109375" customWidth="1"/>
    <col min="11" max="11" width="12.140625" customWidth="1"/>
    <col min="12" max="12" width="13.7109375" customWidth="1"/>
    <col min="13" max="23" width="11.42578125" customWidth="1"/>
    <col min="24" max="27" width="11.42578125" style="57" customWidth="1"/>
    <col min="28" max="28" width="11.42578125" style="57"/>
    <col min="29" max="31" width="12.5703125" style="57" customWidth="1"/>
  </cols>
  <sheetData>
    <row r="1" spans="1:31" ht="45" customHeight="1" x14ac:dyDescent="0.25">
      <c r="A1" s="95"/>
      <c r="B1" s="95"/>
      <c r="C1" s="96" t="s">
        <v>45</v>
      </c>
      <c r="D1" s="97"/>
      <c r="E1" s="97"/>
      <c r="F1" s="98" t="s">
        <v>17</v>
      </c>
      <c r="G1" s="98"/>
      <c r="H1" s="98"/>
      <c r="I1" s="47"/>
      <c r="J1" s="79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31"/>
      <c r="AC1" s="31"/>
      <c r="AD1" s="32"/>
      <c r="AE1" s="32"/>
    </row>
    <row r="2" spans="1:31" ht="8.1" customHeight="1" x14ac:dyDescent="0.25">
      <c r="A2" s="77"/>
      <c r="B2" s="77"/>
      <c r="C2" s="75"/>
      <c r="D2" s="74"/>
      <c r="E2" s="74"/>
      <c r="F2" s="80"/>
      <c r="G2" s="78"/>
      <c r="H2" s="81"/>
      <c r="I2" s="47"/>
      <c r="J2" s="76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31"/>
      <c r="AC2" s="31"/>
      <c r="AD2" s="32"/>
      <c r="AE2" s="32"/>
    </row>
    <row r="3" spans="1:31" ht="22.5" customHeight="1" x14ac:dyDescent="0.25">
      <c r="A3" s="5"/>
      <c r="B3" s="17"/>
      <c r="C3" s="18" t="s">
        <v>0</v>
      </c>
      <c r="D3" s="99">
        <v>200000</v>
      </c>
      <c r="F3" s="7" t="s">
        <v>1</v>
      </c>
      <c r="G3" s="42">
        <f ca="1">IF(DescriptionOk,-PMT((TauxNominalEmprunt+TAEA)/NbMensualitésParAn0,DuréePrêt*NbMensualitésParAn0,CapitalEmprunté),"")</f>
        <v>997.62024847156681</v>
      </c>
      <c r="H3" s="6"/>
      <c r="I3" s="47"/>
      <c r="J3" s="91" t="s">
        <v>7</v>
      </c>
      <c r="K3" s="92"/>
      <c r="L3" s="9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31"/>
      <c r="AC3" s="31"/>
      <c r="AD3" s="32"/>
      <c r="AE3" s="32"/>
    </row>
    <row r="4" spans="1:31" ht="22.5" customHeight="1" x14ac:dyDescent="0.25">
      <c r="A4" s="5"/>
      <c r="B4" s="17"/>
      <c r="C4" s="18" t="s">
        <v>29</v>
      </c>
      <c r="D4" s="100">
        <v>1.4999999999999999E-2</v>
      </c>
      <c r="E4" s="7"/>
      <c r="F4" s="7" t="s">
        <v>2</v>
      </c>
      <c r="G4" s="43">
        <f ca="1">IF(DescriptionOk,DuréePrêt*NbMensualitésParAn0,"")</f>
        <v>240</v>
      </c>
      <c r="H4" s="6"/>
      <c r="I4" s="47"/>
      <c r="J4" s="89" t="s">
        <v>16</v>
      </c>
      <c r="K4" s="90"/>
      <c r="L4" s="90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31"/>
      <c r="AC4" s="31"/>
      <c r="AD4" s="32"/>
      <c r="AE4" s="32"/>
    </row>
    <row r="5" spans="1:31" ht="22.5" customHeight="1" x14ac:dyDescent="0.25">
      <c r="A5" s="5"/>
      <c r="C5" s="18" t="s">
        <v>35</v>
      </c>
      <c r="D5" s="100">
        <v>3.5000000000000001E-3</v>
      </c>
      <c r="E5" s="7"/>
      <c r="F5" s="7" t="s">
        <v>4</v>
      </c>
      <c r="G5" s="44">
        <f ca="1">IF(DescriptionOk,SUMIF(CRDAvantMensualite,"&gt;0",IntérêtsMensualité),"")</f>
        <v>31969.345648521095</v>
      </c>
      <c r="H5" s="6"/>
      <c r="I5" s="47"/>
      <c r="J5" s="49" t="s">
        <v>24</v>
      </c>
      <c r="K5" s="26">
        <f ca="1">IF(DescriptionOk,SUM(IntérêtsMensualité2),"")</f>
        <v>31969.345648521095</v>
      </c>
      <c r="L5" s="24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31"/>
      <c r="AC5" s="31"/>
      <c r="AD5" s="32"/>
      <c r="AE5" s="32"/>
    </row>
    <row r="6" spans="1:31" ht="22.5" customHeight="1" x14ac:dyDescent="0.25">
      <c r="A6" s="5"/>
      <c r="B6" s="17"/>
      <c r="C6" s="18" t="s">
        <v>3</v>
      </c>
      <c r="D6" s="101">
        <v>20</v>
      </c>
      <c r="E6" s="5"/>
      <c r="F6" s="5"/>
      <c r="G6" s="5"/>
      <c r="H6" s="5"/>
      <c r="I6" s="48"/>
      <c r="J6" s="50" t="s">
        <v>15</v>
      </c>
      <c r="K6" s="23"/>
      <c r="L6" s="1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31"/>
      <c r="AC6" s="31"/>
      <c r="AD6" s="32"/>
      <c r="AE6" s="32"/>
    </row>
    <row r="7" spans="1:31" ht="18.75" customHeight="1" x14ac:dyDescent="0.25">
      <c r="A7" s="5"/>
      <c r="B7" s="17"/>
      <c r="C7" s="18" t="s">
        <v>14</v>
      </c>
      <c r="D7" s="102">
        <f ca="1">TODAY()</f>
        <v>44028</v>
      </c>
      <c r="E7" s="5"/>
      <c r="F7" s="5"/>
      <c r="G7" s="5"/>
      <c r="H7" s="5"/>
      <c r="I7" s="48"/>
      <c r="J7" s="51" t="s">
        <v>18</v>
      </c>
      <c r="K7" s="64">
        <f ca="1">IF(DescriptionOk,SUMIF(CRDAvantMensualite,"&gt;0",VersementSup),"")</f>
        <v>0</v>
      </c>
      <c r="L7" s="1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31"/>
      <c r="AC7" s="31"/>
      <c r="AD7" s="32"/>
      <c r="AE7" s="32"/>
    </row>
    <row r="8" spans="1:31" ht="18.75" customHeight="1" x14ac:dyDescent="0.25">
      <c r="A8" s="5"/>
      <c r="B8" s="19"/>
      <c r="C8" s="18" t="s">
        <v>5</v>
      </c>
      <c r="D8" s="29">
        <v>12</v>
      </c>
      <c r="E8" s="5"/>
      <c r="F8" s="5"/>
      <c r="G8" s="5"/>
      <c r="H8" s="5"/>
      <c r="I8" s="48"/>
      <c r="J8" s="51" t="s">
        <v>12</v>
      </c>
      <c r="K8" s="65">
        <f ca="1">SUM(IRA)</f>
        <v>0</v>
      </c>
      <c r="L8" s="1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31"/>
      <c r="AC8" s="31"/>
      <c r="AD8" s="32"/>
      <c r="AE8" s="32"/>
    </row>
    <row r="9" spans="1:31" ht="18.75" customHeight="1" x14ac:dyDescent="0.25">
      <c r="A9" s="5"/>
      <c r="B9" s="6"/>
      <c r="C9" s="6"/>
      <c r="D9" s="6"/>
      <c r="E9" s="6"/>
      <c r="F9" s="6"/>
      <c r="G9" s="6"/>
      <c r="H9" s="6"/>
      <c r="I9" s="47"/>
      <c r="J9" s="52" t="s">
        <v>26</v>
      </c>
      <c r="K9" s="66">
        <f ca="1">$G$5+$K$8</f>
        <v>31969.345648521095</v>
      </c>
      <c r="L9" s="12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31"/>
      <c r="AC9" s="31"/>
      <c r="AD9" s="32"/>
      <c r="AE9" s="32"/>
    </row>
    <row r="10" spans="1:31" ht="24.95" customHeight="1" x14ac:dyDescent="0.25">
      <c r="A10" s="5"/>
      <c r="B10" s="86" t="s">
        <v>36</v>
      </c>
      <c r="C10" s="86"/>
      <c r="D10" s="86"/>
      <c r="E10" s="86"/>
      <c r="F10" s="86"/>
      <c r="G10" s="86"/>
      <c r="H10" s="86"/>
      <c r="I10" s="48"/>
      <c r="J10" s="51" t="s">
        <v>6</v>
      </c>
      <c r="K10" s="67">
        <f ca="1">IF(DescriptionOk,NombreTotalMensualités,"")</f>
        <v>240</v>
      </c>
      <c r="L10" s="12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31"/>
      <c r="AC10" s="31"/>
      <c r="AD10" s="32"/>
      <c r="AE10" s="32"/>
    </row>
    <row r="11" spans="1:31" ht="18.75" customHeight="1" x14ac:dyDescent="0.25">
      <c r="A11" s="5"/>
      <c r="B11" s="87" t="s">
        <v>42</v>
      </c>
      <c r="C11" s="87"/>
      <c r="D11" s="87"/>
      <c r="E11" s="27"/>
      <c r="F11" s="93" t="s">
        <v>44</v>
      </c>
      <c r="G11" s="93"/>
      <c r="H11" s="93"/>
      <c r="I11" s="48"/>
      <c r="J11" s="53" t="s">
        <v>25</v>
      </c>
      <c r="K11" s="20" t="s">
        <v>10</v>
      </c>
      <c r="L11" s="1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31"/>
      <c r="AC11" s="31"/>
      <c r="AD11" s="32"/>
      <c r="AE11" s="32"/>
    </row>
    <row r="12" spans="1:31" ht="6" customHeight="1" x14ac:dyDescent="0.25">
      <c r="A12" s="5"/>
      <c r="B12" s="5"/>
      <c r="C12" s="5"/>
      <c r="D12" s="5"/>
      <c r="E12" s="5"/>
      <c r="F12" s="5"/>
      <c r="G12" s="5"/>
      <c r="H12" s="5"/>
      <c r="I12" s="48"/>
      <c r="J12" s="54"/>
      <c r="K12" s="10"/>
      <c r="L12" s="1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1"/>
      <c r="AC12" s="31"/>
      <c r="AD12" s="32"/>
      <c r="AE12" s="32"/>
    </row>
    <row r="13" spans="1:31" ht="18.75" x14ac:dyDescent="0.25">
      <c r="A13" s="5"/>
      <c r="B13" s="87" t="s">
        <v>43</v>
      </c>
      <c r="C13" s="87"/>
      <c r="D13" s="87"/>
      <c r="E13" s="27"/>
      <c r="F13" s="94" t="s">
        <v>13</v>
      </c>
      <c r="G13" s="94"/>
      <c r="H13" s="94"/>
      <c r="I13" s="48"/>
      <c r="J13" s="52" t="s">
        <v>34</v>
      </c>
      <c r="K13" s="26">
        <f ca="1">K5-K9</f>
        <v>0</v>
      </c>
      <c r="L13" s="1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31"/>
      <c r="AC13" s="31"/>
      <c r="AD13" s="32"/>
      <c r="AE13" s="32"/>
    </row>
    <row r="14" spans="1:31" ht="6" customHeight="1" x14ac:dyDescent="0.25">
      <c r="A14" s="5"/>
      <c r="B14" s="5"/>
      <c r="C14" s="5"/>
      <c r="D14" s="5"/>
      <c r="E14" s="5"/>
      <c r="F14" s="5"/>
      <c r="G14" s="5"/>
      <c r="H14" s="5"/>
      <c r="I14" s="48"/>
      <c r="J14" s="54"/>
      <c r="K14" s="10"/>
      <c r="L14" s="1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1"/>
      <c r="AC14" s="31"/>
      <c r="AD14" s="32"/>
      <c r="AE14" s="32"/>
    </row>
    <row r="15" spans="1:31" ht="6" customHeight="1" x14ac:dyDescent="0.25">
      <c r="A15" s="5"/>
      <c r="B15" s="9"/>
      <c r="C15" s="5"/>
      <c r="D15" s="5"/>
      <c r="E15" s="5"/>
      <c r="F15" s="5"/>
      <c r="G15" s="5"/>
      <c r="H15" s="5"/>
      <c r="I15" s="48"/>
      <c r="J15" s="54"/>
      <c r="K15" s="10"/>
      <c r="L15" s="1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1"/>
      <c r="AC15" s="31"/>
      <c r="AD15" s="32"/>
      <c r="AE15" s="32"/>
    </row>
    <row r="16" spans="1:31" ht="33.75" customHeight="1" x14ac:dyDescent="0.35">
      <c r="A16" s="5"/>
      <c r="B16" s="9"/>
      <c r="C16" s="72"/>
      <c r="D16" s="88" t="s">
        <v>22</v>
      </c>
      <c r="E16" s="88"/>
      <c r="F16" s="88"/>
      <c r="G16" s="88"/>
      <c r="H16" s="5"/>
      <c r="I16" s="48"/>
      <c r="J16" s="73" t="s">
        <v>37</v>
      </c>
      <c r="K16" s="25">
        <v>0</v>
      </c>
      <c r="L16" s="1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36"/>
      <c r="AC16" s="36"/>
      <c r="AD16" s="36"/>
      <c r="AE16" s="36"/>
    </row>
    <row r="17" spans="1:31" ht="9" customHeight="1" x14ac:dyDescent="0.35">
      <c r="A17" s="5"/>
      <c r="B17" s="9"/>
      <c r="C17" s="30"/>
      <c r="D17" s="5"/>
      <c r="E17" s="5"/>
      <c r="F17" s="28"/>
      <c r="G17" s="28"/>
      <c r="H17" s="5"/>
      <c r="I17" s="48"/>
      <c r="J17" s="55"/>
      <c r="K17" s="12"/>
      <c r="L17" s="1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6"/>
      <c r="AC17" s="36"/>
      <c r="AD17" s="36"/>
      <c r="AE17" s="36"/>
    </row>
    <row r="18" spans="1:31" ht="18.75" customHeight="1" x14ac:dyDescent="0.25">
      <c r="A18" s="5"/>
      <c r="B18" s="8"/>
      <c r="C18" s="5"/>
      <c r="D18" s="83" t="s">
        <v>38</v>
      </c>
      <c r="E18" s="84"/>
      <c r="F18" s="84"/>
      <c r="G18" s="85"/>
      <c r="H18" s="5"/>
      <c r="I18" s="48"/>
      <c r="J18" s="56" t="s">
        <v>41</v>
      </c>
      <c r="K18" s="11"/>
      <c r="L18" s="1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31"/>
      <c r="AC18" s="31"/>
      <c r="AD18" s="32"/>
      <c r="AE18" s="32"/>
    </row>
    <row r="19" spans="1:31" ht="51.75" customHeight="1" x14ac:dyDescent="0.25">
      <c r="A19" s="70" t="s">
        <v>21</v>
      </c>
      <c r="B19" s="69" t="s">
        <v>20</v>
      </c>
      <c r="C19" s="69" t="s">
        <v>8</v>
      </c>
      <c r="D19" s="71" t="s">
        <v>39</v>
      </c>
      <c r="E19" s="82" t="s">
        <v>30</v>
      </c>
      <c r="F19" s="82" t="s">
        <v>31</v>
      </c>
      <c r="G19" s="82" t="s">
        <v>40</v>
      </c>
      <c r="H19" s="69" t="s">
        <v>27</v>
      </c>
      <c r="I19" s="45"/>
      <c r="J19" s="68" t="s">
        <v>28</v>
      </c>
      <c r="K19" s="68" t="s">
        <v>9</v>
      </c>
      <c r="L19" s="68" t="s">
        <v>23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37" t="s">
        <v>8</v>
      </c>
      <c r="AB19" s="33" t="s">
        <v>19</v>
      </c>
      <c r="AC19" s="33" t="s">
        <v>32</v>
      </c>
      <c r="AD19" s="33" t="s">
        <v>33</v>
      </c>
      <c r="AE19" s="33" t="s">
        <v>27</v>
      </c>
    </row>
    <row r="20" spans="1:31" x14ac:dyDescent="0.25">
      <c r="A20" s="38">
        <f ca="1">IF(DescriptionOk,1,"")</f>
        <v>1</v>
      </c>
      <c r="B20" s="40">
        <f t="shared" ref="B20:B83" ca="1" si="0">IF(CRDAvantMensualite&lt;&gt;"",DATE(YEAR(DateDébutPrêt),MONTH(DateDébutPrêt)+(NMensualite)*12/NbMensualitésParAn0-1,DAY(DateDébutPrêt)),"")</f>
        <v>44028</v>
      </c>
      <c r="C20" s="13">
        <f ca="1">IF(DescriptionOk,CapitalEmprunté,"")</f>
        <v>200000</v>
      </c>
      <c r="D20" s="13">
        <f ca="1">IF(CRDAvantMensualite="","",IF(CRDAvantMensualite&lt;MontantMensualité0,CRDAvantMensualite*(1+(TauxNominalEmprunt+TAEA)/12),MontantMensualité0))</f>
        <v>997.62024847156681</v>
      </c>
      <c r="E20" s="13">
        <f t="shared" ref="E20:E83" ca="1" si="1">IF(CRDAvantMensualite="","",MontantVersementMensuel-IntérêtsMensualité-CRDAvantMensualite*(TAEA/NbMensualitésParAn0))</f>
        <v>689.28691513823344</v>
      </c>
      <c r="F20" s="13">
        <f ca="1">IF(CRDAvantMensualite&lt;&gt;"",CRDAvantMensualite*(TauxNominalEmprunt/NbMensualitésParAn0),"")</f>
        <v>250</v>
      </c>
      <c r="G20" s="13">
        <f t="shared" ref="G20:G83" ca="1" si="2">IF(CRDAvantMensualite&lt;&gt;"",CRDAvantMensualite*(TAEA/NbMensualitésParAn0),"")</f>
        <v>58.333333333333336</v>
      </c>
      <c r="H20" s="13">
        <f ca="1">IF(IntérêtsMensualité="","",IF(AND(CRDAvantMensualite&lt;&gt;"",MontantMensualité+VersementSup&lt;CRDAvantMensualite),CRDAvantMensualite-PrincipalMensualité,IF(NMensualite&lt;&gt;"",0,"")))</f>
        <v>199310.71308486175</v>
      </c>
      <c r="I20" s="46"/>
      <c r="J20" s="21">
        <f ca="1">IF(IntérêtsMensualité="","",IF(AND(CRDAvantMensualite&lt;&gt;"",MontantMensualité+TotalVersementsSup&lt;CRDAvantMensualite),TotalVersementsSup,IF(AND(CRDAvantMensualite&lt;&gt;"",CRDAvantMensualite-MontantMensualité&gt;0),CRDAvantMensualite-MontantMensualité,IF(CRDAvantMensualite&lt;&gt;"",0,""))))</f>
        <v>0</v>
      </c>
      <c r="K20" s="14">
        <f ca="1">IF(IntérêtsMensualité="","",IF(AND(NMensualite&lt;&gt;"",MontantMensualité+VersementSup&lt;CRDAvantMensualite),MontantMensualité+VersementSup,IF(NMensualite&lt;&gt;"",CRDAvantMensualite,"")))</f>
        <v>997.62024847156681</v>
      </c>
      <c r="L20" s="14" t="str">
        <f ca="1">IF(OR(RemboursementAnticipé="",RemboursementAnticipé=0),"",IF(AND(RemboursementAnticipé&gt;0,IRAouinon="OUI"),MIN(0.03*(CRDAvantMensualite-MontantMensualité),TauxNominalEmprunt/2*J20),""))</f>
        <v/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34">
        <f ca="1">IF(DescriptionOk,CapitalEmprunté,"")</f>
        <v>200000</v>
      </c>
      <c r="AB20" s="34">
        <f ca="1">IF(CRDAvantMensualite2="","",IF(CRDAvantMensualite2&lt;MontantMensualité0,CRDAvantMensualite2*(1+(TauxNominalEmprunt+TAEA)/12),MontantMensualité0))</f>
        <v>997.62024847156681</v>
      </c>
      <c r="AC20" s="35">
        <f t="shared" ref="AC20:AC83" ca="1" si="3">IF(CRDAvantMensualite2="","",MontantMensualité2-IntérêtsMensualité2-CRDAvantMensualite2*(TAEA/NbMensualitésParAn0))</f>
        <v>689.28691513823344</v>
      </c>
      <c r="AD20" s="35">
        <f ca="1">IF(CRDAvantMensualite2&lt;&gt;"",CRDAvantMensualite2*(TauxNominalEmprunt/NbMensualitésParAn0),"")</f>
        <v>250</v>
      </c>
      <c r="AE20" s="35">
        <f t="shared" ref="AE20:AE83" ca="1" si="4">IF(IntérêtsMensualité2="","",IF(AND(CRDAvantMensualite2&lt;&gt;"",MontantMensualité2&lt;CRDAvantMensualite2),CRDAvantMensualite2-PrincipalMensualité2,IF(CRDAvantMensualite2&lt;&gt;"",0,"")))</f>
        <v>199310.71308486175</v>
      </c>
    </row>
    <row r="21" spans="1:31" x14ac:dyDescent="0.25">
      <c r="A21" s="38">
        <f ca="1">IF(DescriptionOk,A20+1,"")</f>
        <v>2</v>
      </c>
      <c r="B21" s="40">
        <f t="shared" ca="1" si="0"/>
        <v>44059</v>
      </c>
      <c r="C21" s="13">
        <f ca="1">IF(AND(H20&lt;&gt;"",H20&gt;0),H20,"")</f>
        <v>199310.71308486175</v>
      </c>
      <c r="D21" s="13">
        <f ca="1">IF(CRDAvantMensualite="","",IF(CRDAvantMensualite&lt;MontantMensualité0,CRDAvantMensualite*(1+(TauxNominalEmprunt+TAEA)/12),MontantMensualité0))</f>
        <v>997.62024847156681</v>
      </c>
      <c r="E21" s="13">
        <f t="shared" ca="1" si="1"/>
        <v>690.34956579907168</v>
      </c>
      <c r="F21" s="13">
        <f ca="1">IF(CRDAvantMensualite&lt;&gt;"",CRDAvantMensualite*(TauxNominalEmprunt/NbMensualitésParAn0),"")</f>
        <v>249.13839135607719</v>
      </c>
      <c r="G21" s="13">
        <f t="shared" ca="1" si="2"/>
        <v>58.132291316418019</v>
      </c>
      <c r="H21" s="13">
        <f t="shared" ref="H21:H84" ca="1" si="5">IF(IntérêtsMensualité="","",IF(AND(CRDAvantMensualite&lt;&gt;"",MontantMensualité+VersementSup&lt;CRDAvantMensualite),IF(IRA="",CRDAvantMensualite-PrincipalMensualité,CRDAvantMensualite-PrincipalMensualité+IRA),IF(NMensualite&lt;&gt;"",0,"")))</f>
        <v>198620.36351906267</v>
      </c>
      <c r="I21" s="46"/>
      <c r="J21" s="21">
        <f t="shared" ref="J21:J83" ca="1" si="6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>0</v>
      </c>
      <c r="K21" s="14">
        <f t="shared" ref="K21:K84" ca="1" si="7">IF(CRDAvantMensualite="","",IF(AND(MontantMensualité+VersementSup&lt;CRDAvantMensualite),MontantMensualité+VersementSup,IF(NMensualite&lt;&gt;"",CRDAvantMensualite,"")))</f>
        <v>997.62024847156681</v>
      </c>
      <c r="L21" s="14" t="str">
        <f ca="1">IF(OR(RemboursementAnticipé="",RemboursementAnticipé=0),"",IF(AND(RemboursementAnticipé&gt;0,IRAouinon="OUI"),MIN(0.03*(CRDAvantMensualite-MontantMensualité),TauxNominalEmprunt/2*J21),""))</f>
        <v/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34">
        <f ca="1">IF(AND(AE20&lt;&gt;"",AE20&gt;0),AE20,"")</f>
        <v>199310.71308486175</v>
      </c>
      <c r="AB21" s="34">
        <f ca="1">IF(CRDAvantMensualite2="","",IF(CRDAvantMensualite2&lt;MontantMensualité0,CRDAvantMensualite2*(1+(TauxNominalEmprunt+TAEA)/12),MontantMensualité0))</f>
        <v>997.62024847156681</v>
      </c>
      <c r="AC21" s="35">
        <f t="shared" ca="1" si="3"/>
        <v>690.34956579907168</v>
      </c>
      <c r="AD21" s="35">
        <f ca="1">IF(CRDAvantMensualite2&lt;&gt;"",CRDAvantMensualite2*(TauxNominalEmprunt/NbMensualitésParAn0),"")</f>
        <v>249.13839135607719</v>
      </c>
      <c r="AE21" s="35">
        <f t="shared" ca="1" si="4"/>
        <v>198620.36351906267</v>
      </c>
    </row>
    <row r="22" spans="1:31" x14ac:dyDescent="0.25">
      <c r="A22" s="38">
        <f ca="1">IF(DescriptionOk,A21+1,"")</f>
        <v>3</v>
      </c>
      <c r="B22" s="40">
        <f t="shared" ca="1" si="0"/>
        <v>44090</v>
      </c>
      <c r="C22" s="13">
        <f t="shared" ref="C22:C85" ca="1" si="8">IF(AND(H21&lt;&gt;"",H21&gt;0),H21,"")</f>
        <v>198620.36351906267</v>
      </c>
      <c r="D22" s="13">
        <f ca="1">IF(CRDAvantMensualite="","",IF(CRDAvantMensualite&lt;MontantMensualité0,CRDAvantMensualite*(1+(TauxNominalEmprunt+TAEA)/12),MontantMensualité0))</f>
        <v>997.62024847156681</v>
      </c>
      <c r="E22" s="13">
        <f t="shared" ca="1" si="1"/>
        <v>691.41385471301192</v>
      </c>
      <c r="F22" s="13">
        <f ca="1">IF(CRDAvantMensualite&lt;&gt;"",CRDAvantMensualite*(TauxNominalEmprunt/NbMensualitésParAn0),"")</f>
        <v>248.27545439882834</v>
      </c>
      <c r="G22" s="13">
        <f t="shared" ca="1" si="2"/>
        <v>57.930939359726615</v>
      </c>
      <c r="H22" s="13">
        <f t="shared" ca="1" si="5"/>
        <v>197928.94966434967</v>
      </c>
      <c r="I22" s="46"/>
      <c r="J22" s="21">
        <f t="shared" ca="1" si="6"/>
        <v>0</v>
      </c>
      <c r="K22" s="14">
        <f t="shared" ca="1" si="7"/>
        <v>997.62024847156681</v>
      </c>
      <c r="L22" s="14" t="str">
        <f ca="1">IF(OR(RemboursementAnticipé="",RemboursementAnticipé=0),"",IF(AND(RemboursementAnticipé&gt;0,IRAouinon="OUI"),MIN(0.03*(CRDAvantMensualite-MontantMensualité),TauxNominalEmprunt/2*J22),""))</f>
        <v/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34">
        <f t="shared" ref="AA22:AA85" ca="1" si="9">IF(AND(AE21&lt;&gt;"",AE21&gt;0),AE21,"")</f>
        <v>198620.36351906267</v>
      </c>
      <c r="AB22" s="34">
        <f ca="1">IF(CRDAvantMensualite2="","",IF(CRDAvantMensualite2&lt;MontantMensualité0,CRDAvantMensualite2*(1+(TauxNominalEmprunt+TAEA)/12),MontantMensualité0))</f>
        <v>997.62024847156681</v>
      </c>
      <c r="AC22" s="35">
        <f t="shared" ca="1" si="3"/>
        <v>691.41385471301192</v>
      </c>
      <c r="AD22" s="35">
        <f ca="1">IF(CRDAvantMensualite2&lt;&gt;"",CRDAvantMensualite2*(TauxNominalEmprunt/NbMensualitésParAn0),"")</f>
        <v>248.27545439882834</v>
      </c>
      <c r="AE22" s="35">
        <f t="shared" ca="1" si="4"/>
        <v>197928.94966434967</v>
      </c>
    </row>
    <row r="23" spans="1:31" x14ac:dyDescent="0.25">
      <c r="A23" s="38">
        <f ca="1">IF(DescriptionOk,A22+1,"")</f>
        <v>4</v>
      </c>
      <c r="B23" s="40">
        <f t="shared" ca="1" si="0"/>
        <v>44120</v>
      </c>
      <c r="C23" s="13">
        <f t="shared" ca="1" si="8"/>
        <v>197928.94966434967</v>
      </c>
      <c r="D23" s="13">
        <f ca="1">IF(CRDAvantMensualite="","",IF(CRDAvantMensualite&lt;MontantMensualité0,CRDAvantMensualite*(1+(TauxNominalEmprunt+TAEA)/12),MontantMensualité0))</f>
        <v>997.62024847156681</v>
      </c>
      <c r="E23" s="13">
        <f t="shared" ca="1" si="1"/>
        <v>692.47978440569432</v>
      </c>
      <c r="F23" s="13">
        <f ca="1">IF(CRDAvantMensualite&lt;&gt;"",CRDAvantMensualite*(TauxNominalEmprunt/NbMensualitésParAn0),"")</f>
        <v>247.41118708043709</v>
      </c>
      <c r="G23" s="13">
        <f t="shared" ca="1" si="2"/>
        <v>57.729276985435327</v>
      </c>
      <c r="H23" s="13">
        <f t="shared" ca="1" si="5"/>
        <v>197236.46987994396</v>
      </c>
      <c r="I23" s="46"/>
      <c r="J23" s="21">
        <f t="shared" ca="1" si="6"/>
        <v>0</v>
      </c>
      <c r="K23" s="14">
        <f t="shared" ca="1" si="7"/>
        <v>997.62024847156681</v>
      </c>
      <c r="L23" s="14" t="str">
        <f ca="1">IF(OR(RemboursementAnticipé="",RemboursementAnticipé=0),"",IF(AND(RemboursementAnticipé&gt;0,IRAouinon="OUI"),MIN(0.03*(CRDAvantMensualite-MontantMensualité),TauxNominalEmprunt/2*J23),""))</f>
        <v/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4">
        <f t="shared" ca="1" si="9"/>
        <v>197928.94966434967</v>
      </c>
      <c r="AB23" s="34">
        <f ca="1">IF(CRDAvantMensualite2="","",IF(CRDAvantMensualite2&lt;MontantMensualité0,CRDAvantMensualite2*(1+(TauxNominalEmprunt+TAEA)/12),MontantMensualité0))</f>
        <v>997.62024847156681</v>
      </c>
      <c r="AC23" s="35">
        <f t="shared" ca="1" si="3"/>
        <v>692.47978440569432</v>
      </c>
      <c r="AD23" s="35">
        <f ca="1">IF(CRDAvantMensualite2&lt;&gt;"",CRDAvantMensualite2*(TauxNominalEmprunt/NbMensualitésParAn0),"")</f>
        <v>247.41118708043709</v>
      </c>
      <c r="AE23" s="35">
        <f t="shared" ca="1" si="4"/>
        <v>197236.46987994396</v>
      </c>
    </row>
    <row r="24" spans="1:31" x14ac:dyDescent="0.25">
      <c r="A24" s="38">
        <f ca="1">IF(DescriptionOk,A23+1,"")</f>
        <v>5</v>
      </c>
      <c r="B24" s="40">
        <f t="shared" ca="1" si="0"/>
        <v>44151</v>
      </c>
      <c r="C24" s="13">
        <f t="shared" ca="1" si="8"/>
        <v>197236.46987994396</v>
      </c>
      <c r="D24" s="13">
        <f ca="1">IF(CRDAvantMensualite="","",IF(CRDAvantMensualite&lt;MontantMensualité0,CRDAvantMensualite*(1+(TauxNominalEmprunt+TAEA)/12),MontantMensualité0))</f>
        <v>997.62024847156681</v>
      </c>
      <c r="E24" s="13">
        <f t="shared" ca="1" si="1"/>
        <v>693.54735740665319</v>
      </c>
      <c r="F24" s="13">
        <f ca="1">IF(CRDAvantMensualite&lt;&gt;"",CRDAvantMensualite*(TauxNominalEmprunt/NbMensualitésParAn0),"")</f>
        <v>246.54558734992997</v>
      </c>
      <c r="G24" s="13">
        <f t="shared" ca="1" si="2"/>
        <v>57.52730371498366</v>
      </c>
      <c r="H24" s="13">
        <f t="shared" ca="1" si="5"/>
        <v>196542.92252253732</v>
      </c>
      <c r="I24" s="46"/>
      <c r="J24" s="21">
        <f t="shared" ca="1" si="6"/>
        <v>0</v>
      </c>
      <c r="K24" s="14">
        <f t="shared" ca="1" si="7"/>
        <v>997.62024847156681</v>
      </c>
      <c r="L24" s="14" t="str">
        <f ca="1">IF(OR(RemboursementAnticipé="",RemboursementAnticipé=0),"",IF(AND(RemboursementAnticipé&gt;0,IRAouinon="OUI"),MIN(0.03*(CRDAvantMensualite-MontantMensualité),TauxNominalEmprunt/2*J24),""))</f>
        <v/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34">
        <f t="shared" ca="1" si="9"/>
        <v>197236.46987994396</v>
      </c>
      <c r="AB24" s="34">
        <f ca="1">IF(CRDAvantMensualite2="","",IF(CRDAvantMensualite2&lt;MontantMensualité0,CRDAvantMensualite2*(1+(TauxNominalEmprunt+TAEA)/12),MontantMensualité0))</f>
        <v>997.62024847156681</v>
      </c>
      <c r="AC24" s="35">
        <f t="shared" ca="1" si="3"/>
        <v>693.54735740665319</v>
      </c>
      <c r="AD24" s="35">
        <f ca="1">IF(CRDAvantMensualite2&lt;&gt;"",CRDAvantMensualite2*(TauxNominalEmprunt/NbMensualitésParAn0),"")</f>
        <v>246.54558734992997</v>
      </c>
      <c r="AE24" s="35">
        <f t="shared" ca="1" si="4"/>
        <v>196542.92252253732</v>
      </c>
    </row>
    <row r="25" spans="1:31" x14ac:dyDescent="0.25">
      <c r="A25" s="38">
        <f ca="1">IF(DescriptionOk,A24+1,"")</f>
        <v>6</v>
      </c>
      <c r="B25" s="40">
        <f t="shared" ca="1" si="0"/>
        <v>44181</v>
      </c>
      <c r="C25" s="13">
        <f t="shared" ca="1" si="8"/>
        <v>196542.92252253732</v>
      </c>
      <c r="D25" s="13">
        <f ca="1">IF(CRDAvantMensualite="","",IF(CRDAvantMensualite&lt;MontantMensualité0,CRDAvantMensualite*(1+(TauxNominalEmprunt+TAEA)/12),MontantMensualité0))</f>
        <v>997.62024847156681</v>
      </c>
      <c r="E25" s="13">
        <f t="shared" ca="1" si="1"/>
        <v>694.61657624932172</v>
      </c>
      <c r="F25" s="13">
        <f ca="1">IF(CRDAvantMensualite&lt;&gt;"",CRDAvantMensualite*(TauxNominalEmprunt/NbMensualitésParAn0),"")</f>
        <v>245.67865315317167</v>
      </c>
      <c r="G25" s="13">
        <f t="shared" ca="1" si="2"/>
        <v>57.325019069073392</v>
      </c>
      <c r="H25" s="13">
        <f t="shared" ca="1" si="5"/>
        <v>195848.30594628799</v>
      </c>
      <c r="I25" s="46"/>
      <c r="J25" s="21">
        <f t="shared" ca="1" si="6"/>
        <v>0</v>
      </c>
      <c r="K25" s="14">
        <f t="shared" ca="1" si="7"/>
        <v>997.62024847156681</v>
      </c>
      <c r="L25" s="14" t="str">
        <f ca="1">IF(OR(RemboursementAnticipé="",RemboursementAnticipé=0),"",IF(AND(RemboursementAnticipé&gt;0,IRAouinon="OUI"),MIN(0.03*(CRDAvantMensualite-MontantMensualité),TauxNominalEmprunt/2*J25),""))</f>
        <v/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34">
        <f t="shared" ca="1" si="9"/>
        <v>196542.92252253732</v>
      </c>
      <c r="AB25" s="34">
        <f ca="1">IF(CRDAvantMensualite2="","",IF(CRDAvantMensualite2&lt;MontantMensualité0,CRDAvantMensualite2*(1+(TauxNominalEmprunt+TAEA)/12),MontantMensualité0))</f>
        <v>997.62024847156681</v>
      </c>
      <c r="AC25" s="35">
        <f t="shared" ca="1" si="3"/>
        <v>694.61657624932172</v>
      </c>
      <c r="AD25" s="35">
        <f ca="1">IF(CRDAvantMensualite2&lt;&gt;"",CRDAvantMensualite2*(TauxNominalEmprunt/NbMensualitésParAn0),"")</f>
        <v>245.67865315317167</v>
      </c>
      <c r="AE25" s="35">
        <f t="shared" ca="1" si="4"/>
        <v>195848.30594628799</v>
      </c>
    </row>
    <row r="26" spans="1:31" x14ac:dyDescent="0.25">
      <c r="A26" s="38">
        <f ca="1">IF(DescriptionOk,A25+1,"")</f>
        <v>7</v>
      </c>
      <c r="B26" s="40">
        <f t="shared" ca="1" si="0"/>
        <v>44212</v>
      </c>
      <c r="C26" s="13">
        <f t="shared" ca="1" si="8"/>
        <v>195848.30594628799</v>
      </c>
      <c r="D26" s="13">
        <f ca="1">IF(CRDAvantMensualite="","",IF(CRDAvantMensualite&lt;MontantMensualité0,CRDAvantMensualite*(1+(TauxNominalEmprunt+TAEA)/12),MontantMensualité0))</f>
        <v>997.62024847156681</v>
      </c>
      <c r="E26" s="13">
        <f t="shared" ca="1" si="1"/>
        <v>695.6874434710395</v>
      </c>
      <c r="F26" s="13">
        <f ca="1">IF(CRDAvantMensualite&lt;&gt;"",CRDAvantMensualite*(TauxNominalEmprunt/NbMensualitésParAn0),"")</f>
        <v>244.81038243286</v>
      </c>
      <c r="G26" s="13">
        <f t="shared" ca="1" si="2"/>
        <v>57.122422567667336</v>
      </c>
      <c r="H26" s="13">
        <f t="shared" ca="1" si="5"/>
        <v>195152.61850281694</v>
      </c>
      <c r="I26" s="46"/>
      <c r="J26" s="21">
        <f t="shared" ca="1" si="6"/>
        <v>0</v>
      </c>
      <c r="K26" s="14">
        <f t="shared" ca="1" si="7"/>
        <v>997.62024847156681</v>
      </c>
      <c r="L26" s="14" t="str">
        <f ca="1">IF(OR(RemboursementAnticipé="",RemboursementAnticipé=0),"",IF(AND(RemboursementAnticipé&gt;0,IRAouinon="OUI"),MIN(0.03*(CRDAvantMensualite-MontantMensualité),TauxNominalEmprunt/2*J26),""))</f>
        <v/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34">
        <f t="shared" ca="1" si="9"/>
        <v>195848.30594628799</v>
      </c>
      <c r="AB26" s="34">
        <f ca="1">IF(CRDAvantMensualite2="","",IF(CRDAvantMensualite2&lt;MontantMensualité0,CRDAvantMensualite2*(1+(TauxNominalEmprunt+TAEA)/12),MontantMensualité0))</f>
        <v>997.62024847156681</v>
      </c>
      <c r="AC26" s="35">
        <f t="shared" ca="1" si="3"/>
        <v>695.6874434710395</v>
      </c>
      <c r="AD26" s="35">
        <f ca="1">IF(CRDAvantMensualite2&lt;&gt;"",CRDAvantMensualite2*(TauxNominalEmprunt/NbMensualitésParAn0),"")</f>
        <v>244.81038243286</v>
      </c>
      <c r="AE26" s="35">
        <f t="shared" ca="1" si="4"/>
        <v>195152.61850281694</v>
      </c>
    </row>
    <row r="27" spans="1:31" x14ac:dyDescent="0.25">
      <c r="A27" s="38">
        <f ca="1">IF(DescriptionOk,A26+1,"")</f>
        <v>8</v>
      </c>
      <c r="B27" s="40">
        <f t="shared" ca="1" si="0"/>
        <v>44243</v>
      </c>
      <c r="C27" s="13">
        <f t="shared" ca="1" si="8"/>
        <v>195152.61850281694</v>
      </c>
      <c r="D27" s="13">
        <f ca="1">IF(CRDAvantMensualite="","",IF(CRDAvantMensualite&lt;MontantMensualité0,CRDAvantMensualite*(1+(TauxNominalEmprunt+TAEA)/12),MontantMensualité0))</f>
        <v>997.62024847156681</v>
      </c>
      <c r="E27" s="13">
        <f t="shared" ca="1" si="1"/>
        <v>696.75996161305738</v>
      </c>
      <c r="F27" s="13">
        <f ca="1">IF(CRDAvantMensualite&lt;&gt;"",CRDAvantMensualite*(TauxNominalEmprunt/NbMensualitésParAn0),"")</f>
        <v>243.94077312852119</v>
      </c>
      <c r="G27" s="13">
        <f t="shared" ca="1" si="2"/>
        <v>56.919513729988282</v>
      </c>
      <c r="H27" s="13">
        <f t="shared" ca="1" si="5"/>
        <v>194455.8585412039</v>
      </c>
      <c r="I27" s="46"/>
      <c r="J27" s="21">
        <f t="shared" ca="1" si="6"/>
        <v>0</v>
      </c>
      <c r="K27" s="14">
        <f t="shared" ca="1" si="7"/>
        <v>997.62024847156681</v>
      </c>
      <c r="L27" s="14" t="str">
        <f ca="1">IF(OR(RemboursementAnticipé="",RemboursementAnticipé=0),"",IF(AND(RemboursementAnticipé&gt;0,IRAouinon="OUI"),MIN(0.03*(CRDAvantMensualite-MontantMensualité),TauxNominalEmprunt/2*J27),""))</f>
        <v/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34">
        <f t="shared" ca="1" si="9"/>
        <v>195152.61850281694</v>
      </c>
      <c r="AB27" s="34">
        <f ca="1">IF(CRDAvantMensualite2="","",IF(CRDAvantMensualite2&lt;MontantMensualité0,CRDAvantMensualite2*(1+(TauxNominalEmprunt+TAEA)/12),MontantMensualité0))</f>
        <v>997.62024847156681</v>
      </c>
      <c r="AC27" s="35">
        <f t="shared" ca="1" si="3"/>
        <v>696.75996161305738</v>
      </c>
      <c r="AD27" s="35">
        <f ca="1">IF(CRDAvantMensualite2&lt;&gt;"",CRDAvantMensualite2*(TauxNominalEmprunt/NbMensualitésParAn0),"")</f>
        <v>243.94077312852119</v>
      </c>
      <c r="AE27" s="35">
        <f t="shared" ca="1" si="4"/>
        <v>194455.8585412039</v>
      </c>
    </row>
    <row r="28" spans="1:31" x14ac:dyDescent="0.25">
      <c r="A28" s="38">
        <f ca="1">IF(DescriptionOk,A27+1,"")</f>
        <v>9</v>
      </c>
      <c r="B28" s="40">
        <f t="shared" ca="1" si="0"/>
        <v>44271</v>
      </c>
      <c r="C28" s="13">
        <f t="shared" ca="1" si="8"/>
        <v>194455.8585412039</v>
      </c>
      <c r="D28" s="13">
        <f ca="1">IF(CRDAvantMensualite="","",IF(CRDAvantMensualite&lt;MontantMensualité0,CRDAvantMensualite*(1+(TauxNominalEmprunt+TAEA)/12),MontantMensualité0))</f>
        <v>997.62024847156681</v>
      </c>
      <c r="E28" s="13">
        <f t="shared" ca="1" si="1"/>
        <v>697.83413322054412</v>
      </c>
      <c r="F28" s="13">
        <f ca="1">IF(CRDAvantMensualite&lt;&gt;"",CRDAvantMensualite*(TauxNominalEmprunt/NbMensualitésParAn0),"")</f>
        <v>243.06982317650488</v>
      </c>
      <c r="G28" s="13">
        <f t="shared" ca="1" si="2"/>
        <v>56.71629207451781</v>
      </c>
      <c r="H28" s="13">
        <f t="shared" ca="1" si="5"/>
        <v>193758.02440798335</v>
      </c>
      <c r="I28" s="46"/>
      <c r="J28" s="21">
        <f t="shared" ca="1" si="6"/>
        <v>0</v>
      </c>
      <c r="K28" s="14">
        <f t="shared" ca="1" si="7"/>
        <v>997.62024847156681</v>
      </c>
      <c r="L28" s="14" t="str">
        <f ca="1">IF(OR(RemboursementAnticipé="",RemboursementAnticipé=0),"",IF(AND(RemboursementAnticipé&gt;0,IRAouinon="OUI"),MIN(0.03*(CRDAvantMensualite-MontantMensualité),TauxNominalEmprunt/2*J28),""))</f>
        <v/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34">
        <f t="shared" ca="1" si="9"/>
        <v>194455.8585412039</v>
      </c>
      <c r="AB28" s="34">
        <f ca="1">IF(CRDAvantMensualite2="","",IF(CRDAvantMensualite2&lt;MontantMensualité0,CRDAvantMensualite2*(1+(TauxNominalEmprunt+TAEA)/12),MontantMensualité0))</f>
        <v>997.62024847156681</v>
      </c>
      <c r="AC28" s="35">
        <f t="shared" ca="1" si="3"/>
        <v>697.83413322054412</v>
      </c>
      <c r="AD28" s="35">
        <f ca="1">IF(CRDAvantMensualite2&lt;&gt;"",CRDAvantMensualite2*(TauxNominalEmprunt/NbMensualitésParAn0),"")</f>
        <v>243.06982317650488</v>
      </c>
      <c r="AE28" s="35">
        <f t="shared" ca="1" si="4"/>
        <v>193758.02440798335</v>
      </c>
    </row>
    <row r="29" spans="1:31" x14ac:dyDescent="0.25">
      <c r="A29" s="38">
        <f ca="1">IF(DescriptionOk,A28+1,"")</f>
        <v>10</v>
      </c>
      <c r="B29" s="40">
        <f t="shared" ca="1" si="0"/>
        <v>44302</v>
      </c>
      <c r="C29" s="13">
        <f t="shared" ca="1" si="8"/>
        <v>193758.02440798335</v>
      </c>
      <c r="D29" s="13">
        <f ca="1">IF(CRDAvantMensualite="","",IF(CRDAvantMensualite&lt;MontantMensualité0,CRDAvantMensualite*(1+(TauxNominalEmprunt+TAEA)/12),MontantMensualité0))</f>
        <v>997.62024847156681</v>
      </c>
      <c r="E29" s="13">
        <f t="shared" ca="1" si="1"/>
        <v>698.90996084259245</v>
      </c>
      <c r="F29" s="13">
        <f ca="1">IF(CRDAvantMensualite&lt;&gt;"",CRDAvantMensualite*(TauxNominalEmprunt/NbMensualitésParAn0),"")</f>
        <v>242.1975305099792</v>
      </c>
      <c r="G29" s="13">
        <f t="shared" ca="1" si="2"/>
        <v>56.512757118995147</v>
      </c>
      <c r="H29" s="13">
        <f t="shared" ca="1" si="5"/>
        <v>193059.11444714075</v>
      </c>
      <c r="I29" s="46"/>
      <c r="J29" s="21">
        <f t="shared" ca="1" si="6"/>
        <v>0</v>
      </c>
      <c r="K29" s="14">
        <f t="shared" ca="1" si="7"/>
        <v>997.62024847156681</v>
      </c>
      <c r="L29" s="14" t="str">
        <f ca="1">IF(OR(RemboursementAnticipé="",RemboursementAnticipé=0),"",IF(AND(RemboursementAnticipé&gt;0,IRAouinon="OUI"),MIN(0.03*(CRDAvantMensualite-MontantMensualité),TauxNominalEmprunt/2*J29),""))</f>
        <v/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34">
        <f t="shared" ca="1" si="9"/>
        <v>193758.02440798335</v>
      </c>
      <c r="AB29" s="34">
        <f ca="1">IF(CRDAvantMensualite2="","",IF(CRDAvantMensualite2&lt;MontantMensualité0,CRDAvantMensualite2*(1+(TauxNominalEmprunt+TAEA)/12),MontantMensualité0))</f>
        <v>997.62024847156681</v>
      </c>
      <c r="AC29" s="35">
        <f t="shared" ca="1" si="3"/>
        <v>698.90996084259245</v>
      </c>
      <c r="AD29" s="35">
        <f ca="1">IF(CRDAvantMensualite2&lt;&gt;"",CRDAvantMensualite2*(TauxNominalEmprunt/NbMensualitésParAn0),"")</f>
        <v>242.1975305099792</v>
      </c>
      <c r="AE29" s="35">
        <f t="shared" ca="1" si="4"/>
        <v>193059.11444714075</v>
      </c>
    </row>
    <row r="30" spans="1:31" x14ac:dyDescent="0.25">
      <c r="A30" s="38">
        <f ca="1">IF(DescriptionOk,A29+1,"")</f>
        <v>11</v>
      </c>
      <c r="B30" s="40">
        <f t="shared" ca="1" si="0"/>
        <v>44332</v>
      </c>
      <c r="C30" s="13">
        <f t="shared" ca="1" si="8"/>
        <v>193059.11444714075</v>
      </c>
      <c r="D30" s="13">
        <f ca="1">IF(CRDAvantMensualite="","",IF(CRDAvantMensualite&lt;MontantMensualité0,CRDAvantMensualite*(1+(TauxNominalEmprunt+TAEA)/12),MontantMensualité0))</f>
        <v>997.62024847156681</v>
      </c>
      <c r="E30" s="13">
        <f t="shared" ca="1" si="1"/>
        <v>699.98744703222485</v>
      </c>
      <c r="F30" s="13">
        <f ca="1">IF(CRDAvantMensualite&lt;&gt;"",CRDAvantMensualite*(TauxNominalEmprunt/NbMensualitésParAn0),"")</f>
        <v>241.32389305892593</v>
      </c>
      <c r="G30" s="13">
        <f t="shared" ca="1" si="2"/>
        <v>56.308908380416057</v>
      </c>
      <c r="H30" s="13">
        <f t="shared" ca="1" si="5"/>
        <v>192359.12700010851</v>
      </c>
      <c r="I30" s="46"/>
      <c r="J30" s="21">
        <f t="shared" ca="1" si="6"/>
        <v>0</v>
      </c>
      <c r="K30" s="14">
        <f t="shared" ca="1" si="7"/>
        <v>997.62024847156681</v>
      </c>
      <c r="L30" s="14" t="str">
        <f ca="1">IF(OR(RemboursementAnticipé="",RemboursementAnticipé=0),"",IF(AND(RemboursementAnticipé&gt;0,IRAouinon="OUI"),MIN(0.03*(CRDAvantMensualite-MontantMensualité),TauxNominalEmprunt/2*J30),""))</f>
        <v/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34">
        <f t="shared" ca="1" si="9"/>
        <v>193059.11444714075</v>
      </c>
      <c r="AB30" s="34">
        <f ca="1">IF(CRDAvantMensualite2="","",IF(CRDAvantMensualite2&lt;MontantMensualité0,CRDAvantMensualite2*(1+(TauxNominalEmprunt+TAEA)/12),MontantMensualité0))</f>
        <v>997.62024847156681</v>
      </c>
      <c r="AC30" s="35">
        <f t="shared" ca="1" si="3"/>
        <v>699.98744703222485</v>
      </c>
      <c r="AD30" s="35">
        <f ca="1">IF(CRDAvantMensualite2&lt;&gt;"",CRDAvantMensualite2*(TauxNominalEmprunt/NbMensualitésParAn0),"")</f>
        <v>241.32389305892593</v>
      </c>
      <c r="AE30" s="35">
        <f t="shared" ca="1" si="4"/>
        <v>192359.12700010851</v>
      </c>
    </row>
    <row r="31" spans="1:31" x14ac:dyDescent="0.25">
      <c r="A31" s="39">
        <f ca="1">IF(DescriptionOk,A30+1,"")</f>
        <v>12</v>
      </c>
      <c r="B31" s="41">
        <f t="shared" ca="1" si="0"/>
        <v>44363</v>
      </c>
      <c r="C31" s="16">
        <f t="shared" ca="1" si="8"/>
        <v>192359.12700010851</v>
      </c>
      <c r="D31" s="16">
        <f ca="1">IF(CRDAvantMensualite="","",IF(CRDAvantMensualite&lt;MontantMensualité0,CRDAvantMensualite*(1+(TauxNominalEmprunt+TAEA)/12),MontantMensualité0))</f>
        <v>997.62024847156681</v>
      </c>
      <c r="E31" s="16">
        <f t="shared" ca="1" si="1"/>
        <v>701.0665943463996</v>
      </c>
      <c r="F31" s="16">
        <f ca="1">IF(CRDAvantMensualite&lt;&gt;"",CRDAvantMensualite*(TauxNominalEmprunt/NbMensualitésParAn0),"")</f>
        <v>240.44890875013564</v>
      </c>
      <c r="G31" s="16">
        <f t="shared" ca="1" si="2"/>
        <v>56.104745375031655</v>
      </c>
      <c r="H31" s="16">
        <f t="shared" ca="1" si="5"/>
        <v>191658.06040576211</v>
      </c>
      <c r="I31" s="46"/>
      <c r="J31" s="22">
        <f t="shared" ca="1" si="6"/>
        <v>0</v>
      </c>
      <c r="K31" s="15">
        <f t="shared" ca="1" si="7"/>
        <v>997.62024847156681</v>
      </c>
      <c r="L31" s="15" t="str">
        <f ca="1">IF(OR(RemboursementAnticipé="",RemboursementAnticipé=0),"",IF(AND(RemboursementAnticipé&gt;0,IRAouinon="OUI"),MIN(0.03*(CRDAvantMensualite-MontantMensualité),TauxNominalEmprunt/2*J31),""))</f>
        <v/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34">
        <f t="shared" ca="1" si="9"/>
        <v>192359.12700010851</v>
      </c>
      <c r="AB31" s="34">
        <f ca="1">IF(CRDAvantMensualite2="","",IF(CRDAvantMensualite2&lt;MontantMensualité0,CRDAvantMensualite2*(1+(TauxNominalEmprunt+TAEA)/12),MontantMensualité0))</f>
        <v>997.62024847156681</v>
      </c>
      <c r="AC31" s="35">
        <f t="shared" ca="1" si="3"/>
        <v>701.0665943463996</v>
      </c>
      <c r="AD31" s="35">
        <f ca="1">IF(CRDAvantMensualite2&lt;&gt;"",CRDAvantMensualite2*(TauxNominalEmprunt/NbMensualitésParAn0),"")</f>
        <v>240.44890875013564</v>
      </c>
      <c r="AE31" s="35">
        <f t="shared" ca="1" si="4"/>
        <v>191658.06040576211</v>
      </c>
    </row>
    <row r="32" spans="1:31" x14ac:dyDescent="0.25">
      <c r="A32" s="38">
        <f ca="1">IF(DescriptionOk,A31+1,"")</f>
        <v>13</v>
      </c>
      <c r="B32" s="40">
        <f t="shared" ca="1" si="0"/>
        <v>44393</v>
      </c>
      <c r="C32" s="13">
        <f t="shared" ca="1" si="8"/>
        <v>191658.06040576211</v>
      </c>
      <c r="D32" s="13">
        <f ca="1">IF(CRDAvantMensualite="","",IF(CRDAvantMensualite&lt;MontantMensualité0,CRDAvantMensualite*(1+(TauxNominalEmprunt+TAEA)/12),MontantMensualité0))</f>
        <v>997.62024847156681</v>
      </c>
      <c r="E32" s="13">
        <f t="shared" ca="1" si="1"/>
        <v>702.14740534601697</v>
      </c>
      <c r="F32" s="13">
        <f ca="1">IF(CRDAvantMensualite&lt;&gt;"",CRDAvantMensualite*(TauxNominalEmprunt/NbMensualitésParAn0),"")</f>
        <v>239.57257550720263</v>
      </c>
      <c r="G32" s="13">
        <f t="shared" ca="1" si="2"/>
        <v>55.900267618347286</v>
      </c>
      <c r="H32" s="13">
        <f t="shared" ca="1" si="5"/>
        <v>190955.9130004161</v>
      </c>
      <c r="I32" s="46"/>
      <c r="J32" s="21">
        <f t="shared" ca="1" si="6"/>
        <v>0</v>
      </c>
      <c r="K32" s="14">
        <f t="shared" ca="1" si="7"/>
        <v>997.62024847156681</v>
      </c>
      <c r="L32" s="14" t="str">
        <f ca="1">IF(OR(RemboursementAnticipé="",RemboursementAnticipé=0),"",IF(AND(RemboursementAnticipé&gt;0,IRAouinon="OUI"),MIN(0.03*(CRDAvantMensualite-MontantMensualité),TauxNominalEmprunt/2*J32),""))</f>
        <v/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34">
        <f t="shared" ca="1" si="9"/>
        <v>191658.06040576211</v>
      </c>
      <c r="AB32" s="34">
        <f ca="1">IF(CRDAvantMensualite2="","",IF(CRDAvantMensualite2&lt;MontantMensualité0,CRDAvantMensualite2*(1+(TauxNominalEmprunt+TAEA)/12),MontantMensualité0))</f>
        <v>997.62024847156681</v>
      </c>
      <c r="AC32" s="35">
        <f t="shared" ca="1" si="3"/>
        <v>702.14740534601697</v>
      </c>
      <c r="AD32" s="35">
        <f ca="1">IF(CRDAvantMensualite2&lt;&gt;"",CRDAvantMensualite2*(TauxNominalEmprunt/NbMensualitésParAn0),"")</f>
        <v>239.57257550720263</v>
      </c>
      <c r="AE32" s="35">
        <f t="shared" ca="1" si="4"/>
        <v>190955.9130004161</v>
      </c>
    </row>
    <row r="33" spans="1:31" x14ac:dyDescent="0.25">
      <c r="A33" s="38">
        <f ca="1">IF(DescriptionOk,A32+1,"")</f>
        <v>14</v>
      </c>
      <c r="B33" s="40">
        <f t="shared" ca="1" si="0"/>
        <v>44424</v>
      </c>
      <c r="C33" s="13">
        <f t="shared" ca="1" si="8"/>
        <v>190955.9130004161</v>
      </c>
      <c r="D33" s="13">
        <f ca="1">IF(CRDAvantMensualite="","",IF(CRDAvantMensualite&lt;MontantMensualité0,CRDAvantMensualite*(1+(TauxNominalEmprunt+TAEA)/12),MontantMensualité0))</f>
        <v>997.62024847156681</v>
      </c>
      <c r="E33" s="13">
        <f t="shared" ca="1" si="1"/>
        <v>703.22988259592523</v>
      </c>
      <c r="F33" s="13">
        <f ca="1">IF(CRDAvantMensualite&lt;&gt;"",CRDAvantMensualite*(TauxNominalEmprunt/NbMensualitésParAn0),"")</f>
        <v>238.69489125052013</v>
      </c>
      <c r="G33" s="13">
        <f t="shared" ca="1" si="2"/>
        <v>55.695474625121363</v>
      </c>
      <c r="H33" s="13">
        <f t="shared" ca="1" si="5"/>
        <v>190252.68311782018</v>
      </c>
      <c r="I33" s="46"/>
      <c r="J33" s="21">
        <f t="shared" ca="1" si="6"/>
        <v>0</v>
      </c>
      <c r="K33" s="14">
        <f t="shared" ca="1" si="7"/>
        <v>997.62024847156681</v>
      </c>
      <c r="L33" s="14" t="str">
        <f ca="1">IF(OR(RemboursementAnticipé="",RemboursementAnticipé=0),"",IF(AND(RemboursementAnticipé&gt;0,IRAouinon="OUI"),MIN(0.03*(CRDAvantMensualite-MontantMensualité),TauxNominalEmprunt/2*J33),""))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34">
        <f t="shared" ca="1" si="9"/>
        <v>190955.9130004161</v>
      </c>
      <c r="AB33" s="34">
        <f ca="1">IF(CRDAvantMensualite2="","",IF(CRDAvantMensualite2&lt;MontantMensualité0,CRDAvantMensualite2*(1+(TauxNominalEmprunt+TAEA)/12),MontantMensualité0))</f>
        <v>997.62024847156681</v>
      </c>
      <c r="AC33" s="35">
        <f t="shared" ca="1" si="3"/>
        <v>703.22988259592523</v>
      </c>
      <c r="AD33" s="35">
        <f ca="1">IF(CRDAvantMensualite2&lt;&gt;"",CRDAvantMensualite2*(TauxNominalEmprunt/NbMensualitésParAn0),"")</f>
        <v>238.69489125052013</v>
      </c>
      <c r="AE33" s="35">
        <f t="shared" ca="1" si="4"/>
        <v>190252.68311782018</v>
      </c>
    </row>
    <row r="34" spans="1:31" x14ac:dyDescent="0.25">
      <c r="A34" s="38">
        <f ca="1">IF(DescriptionOk,A33+1,"")</f>
        <v>15</v>
      </c>
      <c r="B34" s="40">
        <f t="shared" ca="1" si="0"/>
        <v>44455</v>
      </c>
      <c r="C34" s="13">
        <f t="shared" ca="1" si="8"/>
        <v>190252.68311782018</v>
      </c>
      <c r="D34" s="13">
        <f ca="1">IF(CRDAvantMensualite="","",IF(CRDAvantMensualite&lt;MontantMensualité0,CRDAvantMensualite*(1+(TauxNominalEmprunt+TAEA)/12),MontantMensualité0))</f>
        <v>997.62024847156681</v>
      </c>
      <c r="E34" s="13">
        <f t="shared" ca="1" si="1"/>
        <v>704.31402866492738</v>
      </c>
      <c r="F34" s="13">
        <f ca="1">IF(CRDAvantMensualite&lt;&gt;"",CRDAvantMensualite*(TauxNominalEmprunt/NbMensualitésParAn0),"")</f>
        <v>237.81585389727525</v>
      </c>
      <c r="G34" s="13">
        <f t="shared" ca="1" si="2"/>
        <v>55.490365909364222</v>
      </c>
      <c r="H34" s="13">
        <f t="shared" ca="1" si="5"/>
        <v>189548.36908915525</v>
      </c>
      <c r="I34" s="46"/>
      <c r="J34" s="21">
        <f t="shared" ca="1" si="6"/>
        <v>0</v>
      </c>
      <c r="K34" s="14">
        <f t="shared" ca="1" si="7"/>
        <v>997.62024847156681</v>
      </c>
      <c r="L34" s="14" t="str">
        <f ca="1">IF(OR(RemboursementAnticipé="",RemboursementAnticipé=0),"",IF(AND(RemboursementAnticipé&gt;0,IRAouinon="OUI"),MIN(0.03*(CRDAvantMensualite-MontantMensualité),TauxNominalEmprunt/2*J34),""))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34">
        <f t="shared" ca="1" si="9"/>
        <v>190252.68311782018</v>
      </c>
      <c r="AB34" s="34">
        <f ca="1">IF(CRDAvantMensualite2="","",IF(CRDAvantMensualite2&lt;MontantMensualité0,CRDAvantMensualite2*(1+(TauxNominalEmprunt+TAEA)/12),MontantMensualité0))</f>
        <v>997.62024847156681</v>
      </c>
      <c r="AC34" s="35">
        <f t="shared" ca="1" si="3"/>
        <v>704.31402866492738</v>
      </c>
      <c r="AD34" s="35">
        <f ca="1">IF(CRDAvantMensualite2&lt;&gt;"",CRDAvantMensualite2*(TauxNominalEmprunt/NbMensualitésParAn0),"")</f>
        <v>237.81585389727525</v>
      </c>
      <c r="AE34" s="35">
        <f t="shared" ca="1" si="4"/>
        <v>189548.36908915525</v>
      </c>
    </row>
    <row r="35" spans="1:31" x14ac:dyDescent="0.25">
      <c r="A35" s="38">
        <f ca="1">IF(DescriptionOk,A34+1,"")</f>
        <v>16</v>
      </c>
      <c r="B35" s="40">
        <f t="shared" ca="1" si="0"/>
        <v>44485</v>
      </c>
      <c r="C35" s="13">
        <f t="shared" ca="1" si="8"/>
        <v>189548.36908915525</v>
      </c>
      <c r="D35" s="13">
        <f ca="1">IF(CRDAvantMensualite="","",IF(CRDAvantMensualite&lt;MontantMensualité0,CRDAvantMensualite*(1+(TauxNominalEmprunt+TAEA)/12),MontantMensualité0))</f>
        <v>997.62024847156681</v>
      </c>
      <c r="E35" s="13">
        <f t="shared" ca="1" si="1"/>
        <v>705.39984612578576</v>
      </c>
      <c r="F35" s="13">
        <f ca="1">IF(CRDAvantMensualite&lt;&gt;"",CRDAvantMensualite*(TauxNominalEmprunt/NbMensualitésParAn0),"")</f>
        <v>236.93546136144408</v>
      </c>
      <c r="G35" s="13">
        <f t="shared" ca="1" si="2"/>
        <v>55.284940984336956</v>
      </c>
      <c r="H35" s="13">
        <f t="shared" ca="1" si="5"/>
        <v>188842.96924302948</v>
      </c>
      <c r="I35" s="46"/>
      <c r="J35" s="21">
        <f t="shared" ca="1" si="6"/>
        <v>0</v>
      </c>
      <c r="K35" s="14">
        <f t="shared" ca="1" si="7"/>
        <v>997.62024847156681</v>
      </c>
      <c r="L35" s="14" t="str">
        <f ca="1">IF(OR(RemboursementAnticipé="",RemboursementAnticipé=0),"",IF(AND(RemboursementAnticipé&gt;0,IRAouinon="OUI"),MIN(0.03*(CRDAvantMensualite-MontantMensualité),TauxNominalEmprunt/2*J35),""))</f>
        <v/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34">
        <f t="shared" ca="1" si="9"/>
        <v>189548.36908915525</v>
      </c>
      <c r="AB35" s="34">
        <f ca="1">IF(CRDAvantMensualite2="","",IF(CRDAvantMensualite2&lt;MontantMensualité0,CRDAvantMensualite2*(1+(TauxNominalEmprunt+TAEA)/12),MontantMensualité0))</f>
        <v>997.62024847156681</v>
      </c>
      <c r="AC35" s="35">
        <f t="shared" ca="1" si="3"/>
        <v>705.39984612578576</v>
      </c>
      <c r="AD35" s="35">
        <f ca="1">IF(CRDAvantMensualite2&lt;&gt;"",CRDAvantMensualite2*(TauxNominalEmprunt/NbMensualitésParAn0),"")</f>
        <v>236.93546136144408</v>
      </c>
      <c r="AE35" s="35">
        <f t="shared" ca="1" si="4"/>
        <v>188842.96924302948</v>
      </c>
    </row>
    <row r="36" spans="1:31" x14ac:dyDescent="0.25">
      <c r="A36" s="38">
        <f ca="1">IF(DescriptionOk,A35+1,"")</f>
        <v>17</v>
      </c>
      <c r="B36" s="40">
        <f t="shared" ca="1" si="0"/>
        <v>44516</v>
      </c>
      <c r="C36" s="13">
        <f t="shared" ca="1" si="8"/>
        <v>188842.96924302948</v>
      </c>
      <c r="D36" s="13">
        <f ca="1">IF(CRDAvantMensualite="","",IF(CRDAvantMensualite&lt;MontantMensualité0,CRDAvantMensualite*(1+(TauxNominalEmprunt+TAEA)/12),MontantMensualité0))</f>
        <v>997.62024847156681</v>
      </c>
      <c r="E36" s="13">
        <f t="shared" ca="1" si="1"/>
        <v>706.48733755522971</v>
      </c>
      <c r="F36" s="13">
        <f ca="1">IF(CRDAvantMensualite&lt;&gt;"",CRDAvantMensualite*(TauxNominalEmprunt/NbMensualitésParAn0),"")</f>
        <v>236.05371155378685</v>
      </c>
      <c r="G36" s="13">
        <f t="shared" ca="1" si="2"/>
        <v>55.07919936255027</v>
      </c>
      <c r="H36" s="13">
        <f t="shared" ca="1" si="5"/>
        <v>188136.48190547424</v>
      </c>
      <c r="I36" s="46"/>
      <c r="J36" s="21">
        <f t="shared" ca="1" si="6"/>
        <v>0</v>
      </c>
      <c r="K36" s="14">
        <f t="shared" ca="1" si="7"/>
        <v>997.62024847156681</v>
      </c>
      <c r="L36" s="14" t="str">
        <f ca="1">IF(OR(RemboursementAnticipé="",RemboursementAnticipé=0),"",IF(AND(RemboursementAnticipé&gt;0,IRAouinon="OUI"),MIN(0.03*(CRDAvantMensualite-MontantMensualité),TauxNominalEmprunt/2*J36),""))</f>
        <v/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34">
        <f t="shared" ca="1" si="9"/>
        <v>188842.96924302948</v>
      </c>
      <c r="AB36" s="34">
        <f ca="1">IF(CRDAvantMensualite2="","",IF(CRDAvantMensualite2&lt;MontantMensualité0,CRDAvantMensualite2*(1+(TauxNominalEmprunt+TAEA)/12),MontantMensualité0))</f>
        <v>997.62024847156681</v>
      </c>
      <c r="AC36" s="35">
        <f t="shared" ca="1" si="3"/>
        <v>706.48733755522971</v>
      </c>
      <c r="AD36" s="35">
        <f ca="1">IF(CRDAvantMensualite2&lt;&gt;"",CRDAvantMensualite2*(TauxNominalEmprunt/NbMensualitésParAn0),"")</f>
        <v>236.05371155378685</v>
      </c>
      <c r="AE36" s="35">
        <f t="shared" ca="1" si="4"/>
        <v>188136.48190547424</v>
      </c>
    </row>
    <row r="37" spans="1:31" x14ac:dyDescent="0.25">
      <c r="A37" s="38">
        <f ca="1">IF(DescriptionOk,A36+1,"")</f>
        <v>18</v>
      </c>
      <c r="B37" s="40">
        <f t="shared" ca="1" si="0"/>
        <v>44546</v>
      </c>
      <c r="C37" s="13">
        <f t="shared" ca="1" si="8"/>
        <v>188136.48190547424</v>
      </c>
      <c r="D37" s="13">
        <f ca="1">IF(CRDAvantMensualite="","",IF(CRDAvantMensualite&lt;MontantMensualité0,CRDAvantMensualite*(1+(TauxNominalEmprunt+TAEA)/12),MontantMensualité0))</f>
        <v>997.62024847156681</v>
      </c>
      <c r="E37" s="13">
        <f t="shared" ca="1" si="1"/>
        <v>707.57650553396059</v>
      </c>
      <c r="F37" s="13">
        <f ca="1">IF(CRDAvantMensualite&lt;&gt;"",CRDAvantMensualite*(TauxNominalEmprunt/NbMensualitésParAn0),"")</f>
        <v>235.1706023818428</v>
      </c>
      <c r="G37" s="13">
        <f t="shared" ca="1" si="2"/>
        <v>54.873140555763328</v>
      </c>
      <c r="H37" s="13">
        <f t="shared" ca="1" si="5"/>
        <v>187428.90539994027</v>
      </c>
      <c r="I37" s="46"/>
      <c r="J37" s="21">
        <f t="shared" ca="1" si="6"/>
        <v>0</v>
      </c>
      <c r="K37" s="14">
        <f t="shared" ca="1" si="7"/>
        <v>997.62024847156681</v>
      </c>
      <c r="L37" s="14" t="str">
        <f ca="1">IF(OR(RemboursementAnticipé="",RemboursementAnticipé=0),"",IF(AND(RemboursementAnticipé&gt;0,IRAouinon="OUI"),MIN(0.03*(CRDAvantMensualite-MontantMensualité),TauxNominalEmprunt/2*J37),""))</f>
        <v/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34">
        <f t="shared" ca="1" si="9"/>
        <v>188136.48190547424</v>
      </c>
      <c r="AB37" s="34">
        <f ca="1">IF(CRDAvantMensualite2="","",IF(CRDAvantMensualite2&lt;MontantMensualité0,CRDAvantMensualite2*(1+(TauxNominalEmprunt+TAEA)/12),MontantMensualité0))</f>
        <v>997.62024847156681</v>
      </c>
      <c r="AC37" s="35">
        <f t="shared" ca="1" si="3"/>
        <v>707.57650553396059</v>
      </c>
      <c r="AD37" s="35">
        <f ca="1">IF(CRDAvantMensualite2&lt;&gt;"",CRDAvantMensualite2*(TauxNominalEmprunt/NbMensualitésParAn0),"")</f>
        <v>235.1706023818428</v>
      </c>
      <c r="AE37" s="35">
        <f t="shared" ca="1" si="4"/>
        <v>187428.90539994027</v>
      </c>
    </row>
    <row r="38" spans="1:31" x14ac:dyDescent="0.25">
      <c r="A38" s="38">
        <f ca="1">IF(DescriptionOk,A37+1,"")</f>
        <v>19</v>
      </c>
      <c r="B38" s="40">
        <f t="shared" ca="1" si="0"/>
        <v>44577</v>
      </c>
      <c r="C38" s="13">
        <f t="shared" ca="1" si="8"/>
        <v>187428.90539994027</v>
      </c>
      <c r="D38" s="13">
        <f ca="1">IF(CRDAvantMensualite="","",IF(CRDAvantMensualite&lt;MontantMensualité0,CRDAvantMensualite*(1+(TauxNominalEmprunt+TAEA)/12),MontantMensualité0))</f>
        <v>997.62024847156681</v>
      </c>
      <c r="E38" s="13">
        <f t="shared" ca="1" si="1"/>
        <v>708.66735264665897</v>
      </c>
      <c r="F38" s="13">
        <f ca="1">IF(CRDAvantMensualite&lt;&gt;"",CRDAvantMensualite*(TauxNominalEmprunt/NbMensualitésParAn0),"")</f>
        <v>234.28613174992535</v>
      </c>
      <c r="G38" s="13">
        <f t="shared" ca="1" si="2"/>
        <v>54.666764074982581</v>
      </c>
      <c r="H38" s="13">
        <f t="shared" ca="1" si="5"/>
        <v>186720.23804729362</v>
      </c>
      <c r="I38" s="46"/>
      <c r="J38" s="21">
        <f t="shared" ca="1" si="6"/>
        <v>0</v>
      </c>
      <c r="K38" s="14">
        <f t="shared" ca="1" si="7"/>
        <v>997.62024847156681</v>
      </c>
      <c r="L38" s="14" t="str">
        <f ca="1">IF(OR(RemboursementAnticipé="",RemboursementAnticipé=0),"",IF(AND(RemboursementAnticipé&gt;0,IRAouinon="OUI"),MIN(0.03*(CRDAvantMensualite-MontantMensualité),TauxNominalEmprunt/2*J38),""))</f>
        <v/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34">
        <f t="shared" ca="1" si="9"/>
        <v>187428.90539994027</v>
      </c>
      <c r="AB38" s="34">
        <f ca="1">IF(CRDAvantMensualite2="","",IF(CRDAvantMensualite2&lt;MontantMensualité0,CRDAvantMensualite2*(1+(TauxNominalEmprunt+TAEA)/12),MontantMensualité0))</f>
        <v>997.62024847156681</v>
      </c>
      <c r="AC38" s="35">
        <f t="shared" ca="1" si="3"/>
        <v>708.66735264665897</v>
      </c>
      <c r="AD38" s="35">
        <f ca="1">IF(CRDAvantMensualite2&lt;&gt;"",CRDAvantMensualite2*(TauxNominalEmprunt/NbMensualitésParAn0),"")</f>
        <v>234.28613174992535</v>
      </c>
      <c r="AE38" s="35">
        <f t="shared" ca="1" si="4"/>
        <v>186720.23804729362</v>
      </c>
    </row>
    <row r="39" spans="1:31" x14ac:dyDescent="0.25">
      <c r="A39" s="38">
        <f ca="1">IF(DescriptionOk,A38+1,"")</f>
        <v>20</v>
      </c>
      <c r="B39" s="40">
        <f t="shared" ca="1" si="0"/>
        <v>44608</v>
      </c>
      <c r="C39" s="13">
        <f t="shared" ca="1" si="8"/>
        <v>186720.23804729362</v>
      </c>
      <c r="D39" s="13">
        <f ca="1">IF(CRDAvantMensualite="","",IF(CRDAvantMensualite&lt;MontantMensualité0,CRDAvantMensualite*(1+(TauxNominalEmprunt+TAEA)/12),MontantMensualité0))</f>
        <v>997.62024847156681</v>
      </c>
      <c r="E39" s="13">
        <f t="shared" ca="1" si="1"/>
        <v>709.75988148198917</v>
      </c>
      <c r="F39" s="13">
        <f ca="1">IF(CRDAvantMensualite&lt;&gt;"",CRDAvantMensualite*(TauxNominalEmprunt/NbMensualitésParAn0),"")</f>
        <v>233.40029755911704</v>
      </c>
      <c r="G39" s="13">
        <f t="shared" ca="1" si="2"/>
        <v>54.460069430460642</v>
      </c>
      <c r="H39" s="13">
        <f t="shared" ca="1" si="5"/>
        <v>186010.47816581163</v>
      </c>
      <c r="I39" s="46"/>
      <c r="J39" s="21">
        <f t="shared" ca="1" si="6"/>
        <v>0</v>
      </c>
      <c r="K39" s="14">
        <f t="shared" ca="1" si="7"/>
        <v>997.62024847156681</v>
      </c>
      <c r="L39" s="14" t="str">
        <f ca="1">IF(OR(RemboursementAnticipé="",RemboursementAnticipé=0),"",IF(AND(RemboursementAnticipé&gt;0,IRAouinon="OUI"),MIN(0.03*(CRDAvantMensualite-MontantMensualité),TauxNominalEmprunt/2*J39),""))</f>
        <v/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34">
        <f t="shared" ca="1" si="9"/>
        <v>186720.23804729362</v>
      </c>
      <c r="AB39" s="34">
        <f ca="1">IF(CRDAvantMensualite2="","",IF(CRDAvantMensualite2&lt;MontantMensualité0,CRDAvantMensualite2*(1+(TauxNominalEmprunt+TAEA)/12),MontantMensualité0))</f>
        <v>997.62024847156681</v>
      </c>
      <c r="AC39" s="35">
        <f t="shared" ca="1" si="3"/>
        <v>709.75988148198917</v>
      </c>
      <c r="AD39" s="35">
        <f ca="1">IF(CRDAvantMensualite2&lt;&gt;"",CRDAvantMensualite2*(TauxNominalEmprunt/NbMensualitésParAn0),"")</f>
        <v>233.40029755911704</v>
      </c>
      <c r="AE39" s="35">
        <f t="shared" ca="1" si="4"/>
        <v>186010.47816581163</v>
      </c>
    </row>
    <row r="40" spans="1:31" x14ac:dyDescent="0.25">
      <c r="A40" s="38">
        <f ca="1">IF(DescriptionOk,A39+1,"")</f>
        <v>21</v>
      </c>
      <c r="B40" s="40">
        <f t="shared" ca="1" si="0"/>
        <v>44636</v>
      </c>
      <c r="C40" s="13">
        <f t="shared" ca="1" si="8"/>
        <v>186010.47816581163</v>
      </c>
      <c r="D40" s="13">
        <f ca="1">IF(CRDAvantMensualite="","",IF(CRDAvantMensualite&lt;MontantMensualité0,CRDAvantMensualite*(1+(TauxNominalEmprunt+TAEA)/12),MontantMensualité0))</f>
        <v>997.62024847156681</v>
      </c>
      <c r="E40" s="13">
        <f t="shared" ca="1" si="1"/>
        <v>710.85409463260726</v>
      </c>
      <c r="F40" s="13">
        <f ca="1">IF(CRDAvantMensualite&lt;&gt;"",CRDAvantMensualite*(TauxNominalEmprunt/NbMensualitésParAn0),"")</f>
        <v>232.51309770726454</v>
      </c>
      <c r="G40" s="13">
        <f t="shared" ca="1" si="2"/>
        <v>54.253056131695061</v>
      </c>
      <c r="H40" s="13">
        <f t="shared" ca="1" si="5"/>
        <v>185299.62407117902</v>
      </c>
      <c r="I40" s="46"/>
      <c r="J40" s="21">
        <f t="shared" ca="1" si="6"/>
        <v>0</v>
      </c>
      <c r="K40" s="14">
        <f t="shared" ca="1" si="7"/>
        <v>997.62024847156681</v>
      </c>
      <c r="L40" s="14" t="str">
        <f ca="1">IF(OR(RemboursementAnticipé="",RemboursementAnticipé=0),"",IF(AND(RemboursementAnticipé&gt;0,IRAouinon="OUI"),MIN(0.03*(CRDAvantMensualite-MontantMensualité),TauxNominalEmprunt/2*J40),""))</f>
        <v/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34">
        <f t="shared" ca="1" si="9"/>
        <v>186010.47816581163</v>
      </c>
      <c r="AB40" s="34">
        <f ca="1">IF(CRDAvantMensualite2="","",IF(CRDAvantMensualite2&lt;MontantMensualité0,CRDAvantMensualite2*(1+(TauxNominalEmprunt+TAEA)/12),MontantMensualité0))</f>
        <v>997.62024847156681</v>
      </c>
      <c r="AC40" s="35">
        <f t="shared" ca="1" si="3"/>
        <v>710.85409463260726</v>
      </c>
      <c r="AD40" s="35">
        <f ca="1">IF(CRDAvantMensualite2&lt;&gt;"",CRDAvantMensualite2*(TauxNominalEmprunt/NbMensualitésParAn0),"")</f>
        <v>232.51309770726454</v>
      </c>
      <c r="AE40" s="35">
        <f t="shared" ca="1" si="4"/>
        <v>185299.62407117902</v>
      </c>
    </row>
    <row r="41" spans="1:31" x14ac:dyDescent="0.25">
      <c r="A41" s="38">
        <f ca="1">IF(DescriptionOk,A40+1,"")</f>
        <v>22</v>
      </c>
      <c r="B41" s="40">
        <f t="shared" ca="1" si="0"/>
        <v>44667</v>
      </c>
      <c r="C41" s="13">
        <f t="shared" ca="1" si="8"/>
        <v>185299.62407117902</v>
      </c>
      <c r="D41" s="13">
        <f ca="1">IF(CRDAvantMensualite="","",IF(CRDAvantMensualite&lt;MontantMensualité0,CRDAvantMensualite*(1+(TauxNominalEmprunt+TAEA)/12),MontantMensualité0))</f>
        <v>997.62024847156681</v>
      </c>
      <c r="E41" s="13">
        <f t="shared" ca="1" si="1"/>
        <v>711.94999469516586</v>
      </c>
      <c r="F41" s="13">
        <f ca="1">IF(CRDAvantMensualite&lt;&gt;"",CRDAvantMensualite*(TauxNominalEmprunt/NbMensualitésParAn0),"")</f>
        <v>231.62453008897378</v>
      </c>
      <c r="G41" s="13">
        <f t="shared" ca="1" si="2"/>
        <v>54.04572368742722</v>
      </c>
      <c r="H41" s="13">
        <f t="shared" ca="1" si="5"/>
        <v>184587.67407648385</v>
      </c>
      <c r="I41" s="46"/>
      <c r="J41" s="21">
        <f t="shared" ca="1" si="6"/>
        <v>0</v>
      </c>
      <c r="K41" s="14">
        <f t="shared" ca="1" si="7"/>
        <v>997.62024847156681</v>
      </c>
      <c r="L41" s="14" t="str">
        <f ca="1">IF(OR(RemboursementAnticipé="",RemboursementAnticipé=0),"",IF(AND(RemboursementAnticipé&gt;0,IRAouinon="OUI"),MIN(0.03*(CRDAvantMensualite-MontantMensualité),TauxNominalEmprunt/2*J41),""))</f>
        <v/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34">
        <f t="shared" ca="1" si="9"/>
        <v>185299.62407117902</v>
      </c>
      <c r="AB41" s="34">
        <f ca="1">IF(CRDAvantMensualite2="","",IF(CRDAvantMensualite2&lt;MontantMensualité0,CRDAvantMensualite2*(1+(TauxNominalEmprunt+TAEA)/12),MontantMensualité0))</f>
        <v>997.62024847156681</v>
      </c>
      <c r="AC41" s="35">
        <f t="shared" ca="1" si="3"/>
        <v>711.94999469516586</v>
      </c>
      <c r="AD41" s="35">
        <f ca="1">IF(CRDAvantMensualite2&lt;&gt;"",CRDAvantMensualite2*(TauxNominalEmprunt/NbMensualitésParAn0),"")</f>
        <v>231.62453008897378</v>
      </c>
      <c r="AE41" s="35">
        <f t="shared" ca="1" si="4"/>
        <v>184587.67407648385</v>
      </c>
    </row>
    <row r="42" spans="1:31" x14ac:dyDescent="0.25">
      <c r="A42" s="38">
        <f ca="1">IF(DescriptionOk,A41+1,"")</f>
        <v>23</v>
      </c>
      <c r="B42" s="40">
        <f t="shared" ca="1" si="0"/>
        <v>44697</v>
      </c>
      <c r="C42" s="13">
        <f t="shared" ca="1" si="8"/>
        <v>184587.67407648385</v>
      </c>
      <c r="D42" s="13">
        <f ca="1">IF(CRDAvantMensualite="","",IF(CRDAvantMensualite&lt;MontantMensualité0,CRDAvantMensualite*(1+(TauxNominalEmprunt+TAEA)/12),MontantMensualité0))</f>
        <v>997.62024847156681</v>
      </c>
      <c r="E42" s="13">
        <f t="shared" ca="1" si="1"/>
        <v>713.04758427032084</v>
      </c>
      <c r="F42" s="13">
        <f ca="1">IF(CRDAvantMensualite&lt;&gt;"",CRDAvantMensualite*(TauxNominalEmprunt/NbMensualitésParAn0),"")</f>
        <v>230.73459259560482</v>
      </c>
      <c r="G42" s="13">
        <f t="shared" ca="1" si="2"/>
        <v>53.838071605641126</v>
      </c>
      <c r="H42" s="13">
        <f t="shared" ca="1" si="5"/>
        <v>183874.62649221352</v>
      </c>
      <c r="I42" s="46"/>
      <c r="J42" s="21">
        <f t="shared" ca="1" si="6"/>
        <v>0</v>
      </c>
      <c r="K42" s="14">
        <f t="shared" ca="1" si="7"/>
        <v>997.62024847156681</v>
      </c>
      <c r="L42" s="14" t="str">
        <f ca="1">IF(OR(RemboursementAnticipé="",RemboursementAnticipé=0),"",IF(AND(RemboursementAnticipé&gt;0,IRAouinon="OUI"),MIN(0.03*(CRDAvantMensualite-MontantMensualité),TauxNominalEmprunt/2*J42),""))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34">
        <f t="shared" ca="1" si="9"/>
        <v>184587.67407648385</v>
      </c>
      <c r="AB42" s="34">
        <f ca="1">IF(CRDAvantMensualite2="","",IF(CRDAvantMensualite2&lt;MontantMensualité0,CRDAvantMensualite2*(1+(TauxNominalEmprunt+TAEA)/12),MontantMensualité0))</f>
        <v>997.62024847156681</v>
      </c>
      <c r="AC42" s="35">
        <f t="shared" ca="1" si="3"/>
        <v>713.04758427032084</v>
      </c>
      <c r="AD42" s="35">
        <f ca="1">IF(CRDAvantMensualite2&lt;&gt;"",CRDAvantMensualite2*(TauxNominalEmprunt/NbMensualitésParAn0),"")</f>
        <v>230.73459259560482</v>
      </c>
      <c r="AE42" s="35">
        <f t="shared" ca="1" si="4"/>
        <v>183874.62649221352</v>
      </c>
    </row>
    <row r="43" spans="1:31" x14ac:dyDescent="0.25">
      <c r="A43" s="39">
        <f ca="1">IF(DescriptionOk,A42+1,"")</f>
        <v>24</v>
      </c>
      <c r="B43" s="41">
        <f t="shared" ca="1" si="0"/>
        <v>44728</v>
      </c>
      <c r="C43" s="16">
        <f t="shared" ca="1" si="8"/>
        <v>183874.62649221352</v>
      </c>
      <c r="D43" s="16">
        <f ca="1">IF(CRDAvantMensualite="","",IF(CRDAvantMensualite&lt;MontantMensualité0,CRDAvantMensualite*(1+(TauxNominalEmprunt+TAEA)/12),MontantMensualité0))</f>
        <v>997.62024847156681</v>
      </c>
      <c r="E43" s="16">
        <f t="shared" ca="1" si="1"/>
        <v>714.14686596273759</v>
      </c>
      <c r="F43" s="16">
        <f ca="1">IF(CRDAvantMensualite&lt;&gt;"",CRDAvantMensualite*(TauxNominalEmprunt/NbMensualitésParAn0),"")</f>
        <v>229.8432831152669</v>
      </c>
      <c r="G43" s="16">
        <f t="shared" ca="1" si="2"/>
        <v>53.630099393562283</v>
      </c>
      <c r="H43" s="16">
        <f t="shared" ca="1" si="5"/>
        <v>183160.47962625077</v>
      </c>
      <c r="I43" s="46"/>
      <c r="J43" s="22">
        <f t="shared" ca="1" si="6"/>
        <v>0</v>
      </c>
      <c r="K43" s="15">
        <f t="shared" ca="1" si="7"/>
        <v>997.62024847156681</v>
      </c>
      <c r="L43" s="15" t="str">
        <f ca="1">IF(OR(RemboursementAnticipé="",RemboursementAnticipé=0),"",IF(AND(RemboursementAnticipé&gt;0,IRAouinon="OUI"),MIN(0.03*(CRDAvantMensualite-MontantMensualité),TauxNominalEmprunt/2*J43),""))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34">
        <f t="shared" ca="1" si="9"/>
        <v>183874.62649221352</v>
      </c>
      <c r="AB43" s="34">
        <f ca="1">IF(CRDAvantMensualite2="","",IF(CRDAvantMensualite2&lt;MontantMensualité0,CRDAvantMensualite2*(1+(TauxNominalEmprunt+TAEA)/12),MontantMensualité0))</f>
        <v>997.62024847156681</v>
      </c>
      <c r="AC43" s="35">
        <f t="shared" ca="1" si="3"/>
        <v>714.14686596273759</v>
      </c>
      <c r="AD43" s="35">
        <f ca="1">IF(CRDAvantMensualite2&lt;&gt;"",CRDAvantMensualite2*(TauxNominalEmprunt/NbMensualitésParAn0),"")</f>
        <v>229.8432831152669</v>
      </c>
      <c r="AE43" s="35">
        <f t="shared" ca="1" si="4"/>
        <v>183160.47962625077</v>
      </c>
    </row>
    <row r="44" spans="1:31" x14ac:dyDescent="0.25">
      <c r="A44" s="38">
        <f ca="1">IF(DescriptionOk,A43+1,"")</f>
        <v>25</v>
      </c>
      <c r="B44" s="40">
        <f t="shared" ca="1" si="0"/>
        <v>44758</v>
      </c>
      <c r="C44" s="13">
        <f t="shared" ca="1" si="8"/>
        <v>183160.47962625077</v>
      </c>
      <c r="D44" s="13">
        <f ca="1">IF(CRDAvantMensualite="","",IF(CRDAvantMensualite&lt;MontantMensualité0,CRDAvantMensualite*(1+(TauxNominalEmprunt+TAEA)/12),MontantMensualité0))</f>
        <v>997.62024847156681</v>
      </c>
      <c r="E44" s="13">
        <f t="shared" ca="1" si="1"/>
        <v>715.2478423810968</v>
      </c>
      <c r="F44" s="13">
        <f ca="1">IF(CRDAvantMensualite&lt;&gt;"",CRDAvantMensualite*(TauxNominalEmprunt/NbMensualitésParAn0),"")</f>
        <v>228.95059953281347</v>
      </c>
      <c r="G44" s="13">
        <f t="shared" ca="1" si="2"/>
        <v>53.421806557656481</v>
      </c>
      <c r="H44" s="13">
        <f t="shared" ca="1" si="5"/>
        <v>182445.23178386968</v>
      </c>
      <c r="I44" s="46"/>
      <c r="J44" s="21">
        <f t="shared" ca="1" si="6"/>
        <v>0</v>
      </c>
      <c r="K44" s="14">
        <f t="shared" ca="1" si="7"/>
        <v>997.62024847156681</v>
      </c>
      <c r="L44" s="14" t="str">
        <f ca="1">IF(OR(RemboursementAnticipé="",RemboursementAnticipé=0),"",IF(AND(RemboursementAnticipé&gt;0,IRAouinon="OUI"),MIN(0.03*(CRDAvantMensualite-MontantMensualité),TauxNominalEmprunt/2*J44),""))</f>
        <v/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34">
        <f t="shared" ca="1" si="9"/>
        <v>183160.47962625077</v>
      </c>
      <c r="AB44" s="34">
        <f ca="1">IF(CRDAvantMensualite2="","",IF(CRDAvantMensualite2&lt;MontantMensualité0,CRDAvantMensualite2*(1+(TauxNominalEmprunt+TAEA)/12),MontantMensualité0))</f>
        <v>997.62024847156681</v>
      </c>
      <c r="AC44" s="35">
        <f t="shared" ca="1" si="3"/>
        <v>715.2478423810968</v>
      </c>
      <c r="AD44" s="35">
        <f ca="1">IF(CRDAvantMensualite2&lt;&gt;"",CRDAvantMensualite2*(TauxNominalEmprunt/NbMensualitésParAn0),"")</f>
        <v>228.95059953281347</v>
      </c>
      <c r="AE44" s="35">
        <f t="shared" ca="1" si="4"/>
        <v>182445.23178386968</v>
      </c>
    </row>
    <row r="45" spans="1:31" x14ac:dyDescent="0.25">
      <c r="A45" s="38">
        <f ca="1">IF(DescriptionOk,A44+1,"")</f>
        <v>26</v>
      </c>
      <c r="B45" s="40">
        <f t="shared" ca="1" si="0"/>
        <v>44789</v>
      </c>
      <c r="C45" s="13">
        <f t="shared" ca="1" si="8"/>
        <v>182445.23178386968</v>
      </c>
      <c r="D45" s="13">
        <f ca="1">IF(CRDAvantMensualite="","",IF(CRDAvantMensualite&lt;MontantMensualité0,CRDAvantMensualite*(1+(TauxNominalEmprunt+TAEA)/12),MontantMensualité0))</f>
        <v>997.62024847156681</v>
      </c>
      <c r="E45" s="13">
        <f t="shared" ca="1" si="1"/>
        <v>716.35051613810106</v>
      </c>
      <c r="F45" s="13">
        <f ca="1">IF(CRDAvantMensualite&lt;&gt;"",CRDAvantMensualite*(TauxNominalEmprunt/NbMensualitésParAn0),"")</f>
        <v>228.05653972983711</v>
      </c>
      <c r="G45" s="13">
        <f t="shared" ca="1" si="2"/>
        <v>53.213192603628663</v>
      </c>
      <c r="H45" s="13">
        <f t="shared" ca="1" si="5"/>
        <v>181728.88126773157</v>
      </c>
      <c r="I45" s="46"/>
      <c r="J45" s="21">
        <f t="shared" ca="1" si="6"/>
        <v>0</v>
      </c>
      <c r="K45" s="14">
        <f t="shared" ca="1" si="7"/>
        <v>997.62024847156681</v>
      </c>
      <c r="L45" s="14" t="str">
        <f ca="1">IF(OR(RemboursementAnticipé="",RemboursementAnticipé=0),"",IF(AND(RemboursementAnticipé&gt;0,IRAouinon="OUI"),MIN(0.03*(CRDAvantMensualite-MontantMensualité),TauxNominalEmprunt/2*J45),""))</f>
        <v/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4">
        <f t="shared" ca="1" si="9"/>
        <v>182445.23178386968</v>
      </c>
      <c r="AB45" s="34">
        <f ca="1">IF(CRDAvantMensualite2="","",IF(CRDAvantMensualite2&lt;MontantMensualité0,CRDAvantMensualite2*(1+(TauxNominalEmprunt+TAEA)/12),MontantMensualité0))</f>
        <v>997.62024847156681</v>
      </c>
      <c r="AC45" s="35">
        <f t="shared" ca="1" si="3"/>
        <v>716.35051613810106</v>
      </c>
      <c r="AD45" s="35">
        <f ca="1">IF(CRDAvantMensualite2&lt;&gt;"",CRDAvantMensualite2*(TauxNominalEmprunt/NbMensualitésParAn0),"")</f>
        <v>228.05653972983711</v>
      </c>
      <c r="AE45" s="35">
        <f t="shared" ca="1" si="4"/>
        <v>181728.88126773157</v>
      </c>
    </row>
    <row r="46" spans="1:31" x14ac:dyDescent="0.25">
      <c r="A46" s="38">
        <f ca="1">IF(DescriptionOk,A45+1,"")</f>
        <v>27</v>
      </c>
      <c r="B46" s="40">
        <f t="shared" ca="1" si="0"/>
        <v>44820</v>
      </c>
      <c r="C46" s="13">
        <f t="shared" ca="1" si="8"/>
        <v>181728.88126773157</v>
      </c>
      <c r="D46" s="13">
        <f ca="1">IF(CRDAvantMensualite="","",IF(CRDAvantMensualite&lt;MontantMensualité0,CRDAvantMensualite*(1+(TauxNominalEmprunt+TAEA)/12),MontantMensualité0))</f>
        <v>997.62024847156681</v>
      </c>
      <c r="E46" s="13">
        <f t="shared" ca="1" si="1"/>
        <v>717.45488985048064</v>
      </c>
      <c r="F46" s="13">
        <f ca="1">IF(CRDAvantMensualite&lt;&gt;"",CRDAvantMensualite*(TauxNominalEmprunt/NbMensualitésParAn0),"")</f>
        <v>227.16110158466446</v>
      </c>
      <c r="G46" s="13">
        <f t="shared" ca="1" si="2"/>
        <v>53.004257036421713</v>
      </c>
      <c r="H46" s="13">
        <f t="shared" ca="1" si="5"/>
        <v>181011.42637788109</v>
      </c>
      <c r="I46" s="46"/>
      <c r="J46" s="21">
        <f t="shared" ca="1" si="6"/>
        <v>0</v>
      </c>
      <c r="K46" s="14">
        <f t="shared" ca="1" si="7"/>
        <v>997.62024847156681</v>
      </c>
      <c r="L46" s="14" t="str">
        <f ca="1">IF(OR(RemboursementAnticipé="",RemboursementAnticipé=0),"",IF(AND(RemboursementAnticipé&gt;0,IRAouinon="OUI"),MIN(0.03*(CRDAvantMensualite-MontantMensualité),TauxNominalEmprunt/2*J46),""))</f>
        <v/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4">
        <f t="shared" ca="1" si="9"/>
        <v>181728.88126773157</v>
      </c>
      <c r="AB46" s="34">
        <f ca="1">IF(CRDAvantMensualite2="","",IF(CRDAvantMensualite2&lt;MontantMensualité0,CRDAvantMensualite2*(1+(TauxNominalEmprunt+TAEA)/12),MontantMensualité0))</f>
        <v>997.62024847156681</v>
      </c>
      <c r="AC46" s="35">
        <f t="shared" ca="1" si="3"/>
        <v>717.45488985048064</v>
      </c>
      <c r="AD46" s="35">
        <f ca="1">IF(CRDAvantMensualite2&lt;&gt;"",CRDAvantMensualite2*(TauxNominalEmprunt/NbMensualitésParAn0),"")</f>
        <v>227.16110158466446</v>
      </c>
      <c r="AE46" s="35">
        <f t="shared" ca="1" si="4"/>
        <v>181011.42637788109</v>
      </c>
    </row>
    <row r="47" spans="1:31" x14ac:dyDescent="0.25">
      <c r="A47" s="38">
        <f ca="1">IF(DescriptionOk,A46+1,"")</f>
        <v>28</v>
      </c>
      <c r="B47" s="40">
        <f t="shared" ca="1" si="0"/>
        <v>44850</v>
      </c>
      <c r="C47" s="13">
        <f t="shared" ca="1" si="8"/>
        <v>181011.42637788109</v>
      </c>
      <c r="D47" s="13">
        <f ca="1">IF(CRDAvantMensualite="","",IF(CRDAvantMensualite&lt;MontantMensualité0,CRDAvantMensualite*(1+(TauxNominalEmprunt+TAEA)/12),MontantMensualité0))</f>
        <v>997.62024847156681</v>
      </c>
      <c r="E47" s="13">
        <f t="shared" ca="1" si="1"/>
        <v>718.56096613900013</v>
      </c>
      <c r="F47" s="13">
        <f ca="1">IF(CRDAvantMensualite&lt;&gt;"",CRDAvantMensualite*(TauxNominalEmprunt/NbMensualitésParAn0),"")</f>
        <v>226.26428297235137</v>
      </c>
      <c r="G47" s="13">
        <f t="shared" ca="1" si="2"/>
        <v>52.794999360215321</v>
      </c>
      <c r="H47" s="13">
        <f t="shared" ca="1" si="5"/>
        <v>180292.8654117421</v>
      </c>
      <c r="I47" s="46"/>
      <c r="J47" s="21">
        <f t="shared" ca="1" si="6"/>
        <v>0</v>
      </c>
      <c r="K47" s="14">
        <f t="shared" ca="1" si="7"/>
        <v>997.62024847156681</v>
      </c>
      <c r="L47" s="14" t="str">
        <f ca="1">IF(OR(RemboursementAnticipé="",RemboursementAnticipé=0),"",IF(AND(RemboursementAnticipé&gt;0,IRAouinon="OUI"),MIN(0.03*(CRDAvantMensualite-MontantMensualité),TauxNominalEmprunt/2*J47),""))</f>
        <v/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4">
        <f t="shared" ca="1" si="9"/>
        <v>181011.42637788109</v>
      </c>
      <c r="AB47" s="34">
        <f ca="1">IF(CRDAvantMensualite2="","",IF(CRDAvantMensualite2&lt;MontantMensualité0,CRDAvantMensualite2*(1+(TauxNominalEmprunt+TAEA)/12),MontantMensualité0))</f>
        <v>997.62024847156681</v>
      </c>
      <c r="AC47" s="35">
        <f t="shared" ca="1" si="3"/>
        <v>718.56096613900013</v>
      </c>
      <c r="AD47" s="35">
        <f ca="1">IF(CRDAvantMensualite2&lt;&gt;"",CRDAvantMensualite2*(TauxNominalEmprunt/NbMensualitésParAn0),"")</f>
        <v>226.26428297235137</v>
      </c>
      <c r="AE47" s="35">
        <f t="shared" ca="1" si="4"/>
        <v>180292.8654117421</v>
      </c>
    </row>
    <row r="48" spans="1:31" x14ac:dyDescent="0.25">
      <c r="A48" s="38">
        <f ca="1">IF(DescriptionOk,A47+1,"")</f>
        <v>29</v>
      </c>
      <c r="B48" s="40">
        <f t="shared" ca="1" si="0"/>
        <v>44881</v>
      </c>
      <c r="C48" s="13">
        <f t="shared" ca="1" si="8"/>
        <v>180292.8654117421</v>
      </c>
      <c r="D48" s="13">
        <f ca="1">IF(CRDAvantMensualite="","",IF(CRDAvantMensualite&lt;MontantMensualité0,CRDAvantMensualite*(1+(TauxNominalEmprunt+TAEA)/12),MontantMensualité0))</f>
        <v>997.62024847156681</v>
      </c>
      <c r="E48" s="13">
        <f t="shared" ca="1" si="1"/>
        <v>719.66874762846442</v>
      </c>
      <c r="F48" s="13">
        <f ca="1">IF(CRDAvantMensualite&lt;&gt;"",CRDAvantMensualite*(TauxNominalEmprunt/NbMensualitésParAn0),"")</f>
        <v>225.36608176467763</v>
      </c>
      <c r="G48" s="13">
        <f t="shared" ca="1" si="2"/>
        <v>52.585419078424785</v>
      </c>
      <c r="H48" s="13">
        <f t="shared" ca="1" si="5"/>
        <v>179573.19666411364</v>
      </c>
      <c r="I48" s="46"/>
      <c r="J48" s="21">
        <f t="shared" ca="1" si="6"/>
        <v>0</v>
      </c>
      <c r="K48" s="14">
        <f t="shared" ca="1" si="7"/>
        <v>997.62024847156681</v>
      </c>
      <c r="L48" s="14" t="str">
        <f ca="1">IF(OR(RemboursementAnticipé="",RemboursementAnticipé=0),"",IF(AND(RemboursementAnticipé&gt;0,IRAouinon="OUI"),MIN(0.03*(CRDAvantMensualite-MontantMensualité),TauxNominalEmprunt/2*J48),""))</f>
        <v/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4">
        <f t="shared" ca="1" si="9"/>
        <v>180292.8654117421</v>
      </c>
      <c r="AB48" s="34">
        <f ca="1">IF(CRDAvantMensualite2="","",IF(CRDAvantMensualite2&lt;MontantMensualité0,CRDAvantMensualite2*(1+(TauxNominalEmprunt+TAEA)/12),MontantMensualité0))</f>
        <v>997.62024847156681</v>
      </c>
      <c r="AC48" s="35">
        <f t="shared" ca="1" si="3"/>
        <v>719.66874762846442</v>
      </c>
      <c r="AD48" s="35">
        <f ca="1">IF(CRDAvantMensualite2&lt;&gt;"",CRDAvantMensualite2*(TauxNominalEmprunt/NbMensualitésParAn0),"")</f>
        <v>225.36608176467763</v>
      </c>
      <c r="AE48" s="35">
        <f t="shared" ca="1" si="4"/>
        <v>179573.19666411364</v>
      </c>
    </row>
    <row r="49" spans="1:31" x14ac:dyDescent="0.25">
      <c r="A49" s="38">
        <f ca="1">IF(DescriptionOk,A48+1,"")</f>
        <v>30</v>
      </c>
      <c r="B49" s="40">
        <f t="shared" ca="1" si="0"/>
        <v>44911</v>
      </c>
      <c r="C49" s="13">
        <f t="shared" ca="1" si="8"/>
        <v>179573.19666411364</v>
      </c>
      <c r="D49" s="13">
        <f ca="1">IF(CRDAvantMensualite="","",IF(CRDAvantMensualite&lt;MontantMensualité0,CRDAvantMensualite*(1+(TauxNominalEmprunt+TAEA)/12),MontantMensualité0))</f>
        <v>997.62024847156681</v>
      </c>
      <c r="E49" s="13">
        <f t="shared" ca="1" si="1"/>
        <v>720.77823694772485</v>
      </c>
      <c r="F49" s="13">
        <f ca="1">IF(CRDAvantMensualite&lt;&gt;"",CRDAvantMensualite*(TauxNominalEmprunt/NbMensualitésParAn0),"")</f>
        <v>224.46649583014207</v>
      </c>
      <c r="G49" s="13">
        <f t="shared" ca="1" si="2"/>
        <v>52.375515693699818</v>
      </c>
      <c r="H49" s="13">
        <f t="shared" ca="1" si="5"/>
        <v>178852.41842716592</v>
      </c>
      <c r="I49" s="46"/>
      <c r="J49" s="21">
        <f t="shared" ca="1" si="6"/>
        <v>0</v>
      </c>
      <c r="K49" s="14">
        <f t="shared" ca="1" si="7"/>
        <v>997.62024847156681</v>
      </c>
      <c r="L49" s="14" t="str">
        <f ca="1">IF(OR(RemboursementAnticipé="",RemboursementAnticipé=0),"",IF(AND(RemboursementAnticipé&gt;0,IRAouinon="OUI"),MIN(0.03*(CRDAvantMensualite-MontantMensualité),TauxNominalEmprunt/2*J49),""))</f>
        <v/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4">
        <f t="shared" ca="1" si="9"/>
        <v>179573.19666411364</v>
      </c>
      <c r="AB49" s="34">
        <f ca="1">IF(CRDAvantMensualite2="","",IF(CRDAvantMensualite2&lt;MontantMensualité0,CRDAvantMensualite2*(1+(TauxNominalEmprunt+TAEA)/12),MontantMensualité0))</f>
        <v>997.62024847156681</v>
      </c>
      <c r="AC49" s="35">
        <f t="shared" ca="1" si="3"/>
        <v>720.77823694772485</v>
      </c>
      <c r="AD49" s="35">
        <f ca="1">IF(CRDAvantMensualite2&lt;&gt;"",CRDAvantMensualite2*(TauxNominalEmprunt/NbMensualitésParAn0),"")</f>
        <v>224.46649583014207</v>
      </c>
      <c r="AE49" s="35">
        <f t="shared" ca="1" si="4"/>
        <v>178852.41842716592</v>
      </c>
    </row>
    <row r="50" spans="1:31" x14ac:dyDescent="0.25">
      <c r="A50" s="38">
        <f ca="1">IF(DescriptionOk,A49+1,"")</f>
        <v>31</v>
      </c>
      <c r="B50" s="40">
        <f t="shared" ca="1" si="0"/>
        <v>44942</v>
      </c>
      <c r="C50" s="13">
        <f t="shared" ca="1" si="8"/>
        <v>178852.41842716592</v>
      </c>
      <c r="D50" s="13">
        <f ca="1">IF(CRDAvantMensualite="","",IF(CRDAvantMensualite&lt;MontantMensualité0,CRDAvantMensualite*(1+(TauxNominalEmprunt+TAEA)/12),MontantMensualité0))</f>
        <v>997.62024847156681</v>
      </c>
      <c r="E50" s="13">
        <f t="shared" ca="1" si="1"/>
        <v>721.88943672968605</v>
      </c>
      <c r="F50" s="13">
        <f ca="1">IF(CRDAvantMensualite&lt;&gt;"",CRDAvantMensualite*(TauxNominalEmprunt/NbMensualitésParAn0),"")</f>
        <v>223.56552303395739</v>
      </c>
      <c r="G50" s="13">
        <f t="shared" ca="1" si="2"/>
        <v>52.165288707923395</v>
      </c>
      <c r="H50" s="13">
        <f t="shared" ca="1" si="5"/>
        <v>178130.52899043623</v>
      </c>
      <c r="I50" s="46"/>
      <c r="J50" s="21">
        <f t="shared" ca="1" si="6"/>
        <v>0</v>
      </c>
      <c r="K50" s="14">
        <f t="shared" ca="1" si="7"/>
        <v>997.62024847156681</v>
      </c>
      <c r="L50" s="14" t="str">
        <f ca="1">IF(OR(RemboursementAnticipé="",RemboursementAnticipé=0),"",IF(AND(RemboursementAnticipé&gt;0,IRAouinon="OUI"),MIN(0.03*(CRDAvantMensualite-MontantMensualité),TauxNominalEmprunt/2*J50),""))</f>
        <v/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4">
        <f t="shared" ca="1" si="9"/>
        <v>178852.41842716592</v>
      </c>
      <c r="AB50" s="34">
        <f ca="1">IF(CRDAvantMensualite2="","",IF(CRDAvantMensualite2&lt;MontantMensualité0,CRDAvantMensualite2*(1+(TauxNominalEmprunt+TAEA)/12),MontantMensualité0))</f>
        <v>997.62024847156681</v>
      </c>
      <c r="AC50" s="35">
        <f t="shared" ca="1" si="3"/>
        <v>721.88943672968605</v>
      </c>
      <c r="AD50" s="35">
        <f ca="1">IF(CRDAvantMensualite2&lt;&gt;"",CRDAvantMensualite2*(TauxNominalEmprunt/NbMensualitésParAn0),"")</f>
        <v>223.56552303395739</v>
      </c>
      <c r="AE50" s="35">
        <f t="shared" ca="1" si="4"/>
        <v>178130.52899043623</v>
      </c>
    </row>
    <row r="51" spans="1:31" x14ac:dyDescent="0.25">
      <c r="A51" s="38">
        <f ca="1">IF(DescriptionOk,A50+1,"")</f>
        <v>32</v>
      </c>
      <c r="B51" s="40">
        <f t="shared" ca="1" si="0"/>
        <v>44973</v>
      </c>
      <c r="C51" s="13">
        <f t="shared" ca="1" si="8"/>
        <v>178130.52899043623</v>
      </c>
      <c r="D51" s="13">
        <f ca="1">IF(CRDAvantMensualite="","",IF(CRDAvantMensualite&lt;MontantMensualité0,CRDAvantMensualite*(1+(TauxNominalEmprunt+TAEA)/12),MontantMensualité0))</f>
        <v>997.62024847156681</v>
      </c>
      <c r="E51" s="13">
        <f t="shared" ca="1" si="1"/>
        <v>723.00234961131093</v>
      </c>
      <c r="F51" s="13">
        <f ca="1">IF(CRDAvantMensualite&lt;&gt;"",CRDAvantMensualite*(TauxNominalEmprunt/NbMensualitésParAn0),"")</f>
        <v>222.66316123804529</v>
      </c>
      <c r="G51" s="13">
        <f t="shared" ca="1" si="2"/>
        <v>51.954737622210573</v>
      </c>
      <c r="H51" s="13">
        <f t="shared" ca="1" si="5"/>
        <v>177407.52664082492</v>
      </c>
      <c r="I51" s="46"/>
      <c r="J51" s="21">
        <f t="shared" ca="1" si="6"/>
        <v>0</v>
      </c>
      <c r="K51" s="14">
        <f t="shared" ca="1" si="7"/>
        <v>997.62024847156681</v>
      </c>
      <c r="L51" s="14" t="str">
        <f ca="1">IF(OR(RemboursementAnticipé="",RemboursementAnticipé=0),"",IF(AND(RemboursementAnticipé&gt;0,IRAouinon="OUI"),MIN(0.03*(CRDAvantMensualite-MontantMensualité),TauxNominalEmprunt/2*J51),""))</f>
        <v/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34">
        <f t="shared" ca="1" si="9"/>
        <v>178130.52899043623</v>
      </c>
      <c r="AB51" s="34">
        <f ca="1">IF(CRDAvantMensualite2="","",IF(CRDAvantMensualite2&lt;MontantMensualité0,CRDAvantMensualite2*(1+(TauxNominalEmprunt+TAEA)/12),MontantMensualité0))</f>
        <v>997.62024847156681</v>
      </c>
      <c r="AC51" s="35">
        <f t="shared" ca="1" si="3"/>
        <v>723.00234961131093</v>
      </c>
      <c r="AD51" s="35">
        <f ca="1">IF(CRDAvantMensualite2&lt;&gt;"",CRDAvantMensualite2*(TauxNominalEmprunt/NbMensualitésParAn0),"")</f>
        <v>222.66316123804529</v>
      </c>
      <c r="AE51" s="35">
        <f t="shared" ca="1" si="4"/>
        <v>177407.52664082492</v>
      </c>
    </row>
    <row r="52" spans="1:31" x14ac:dyDescent="0.25">
      <c r="A52" s="38">
        <f ca="1">IF(DescriptionOk,A51+1,"")</f>
        <v>33</v>
      </c>
      <c r="B52" s="40">
        <f t="shared" ca="1" si="0"/>
        <v>45001</v>
      </c>
      <c r="C52" s="13">
        <f t="shared" ca="1" si="8"/>
        <v>177407.52664082492</v>
      </c>
      <c r="D52" s="13">
        <f ca="1">IF(CRDAvantMensualite="","",IF(CRDAvantMensualite&lt;MontantMensualité0,CRDAvantMensualite*(1+(TauxNominalEmprunt+TAEA)/12),MontantMensualité0))</f>
        <v>997.62024847156681</v>
      </c>
      <c r="E52" s="13">
        <f t="shared" ca="1" si="1"/>
        <v>724.1169782336284</v>
      </c>
      <c r="F52" s="13">
        <f ca="1">IF(CRDAvantMensualite&lt;&gt;"",CRDAvantMensualite*(TauxNominalEmprunt/NbMensualitésParAn0),"")</f>
        <v>221.75940830103116</v>
      </c>
      <c r="G52" s="13">
        <f t="shared" ca="1" si="2"/>
        <v>51.743861936907273</v>
      </c>
      <c r="H52" s="13">
        <f t="shared" ca="1" si="5"/>
        <v>176683.40966259129</v>
      </c>
      <c r="I52" s="46"/>
      <c r="J52" s="21">
        <f t="shared" ca="1" si="6"/>
        <v>0</v>
      </c>
      <c r="K52" s="14">
        <f t="shared" ca="1" si="7"/>
        <v>997.62024847156681</v>
      </c>
      <c r="L52" s="14" t="str">
        <f ca="1">IF(OR(RemboursementAnticipé="",RemboursementAnticipé=0),"",IF(AND(RemboursementAnticipé&gt;0,IRAouinon="OUI"),MIN(0.03*(CRDAvantMensualite-MontantMensualité),TauxNominalEmprunt/2*J52),""))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34">
        <f t="shared" ca="1" si="9"/>
        <v>177407.52664082492</v>
      </c>
      <c r="AB52" s="34">
        <f ca="1">IF(CRDAvantMensualite2="","",IF(CRDAvantMensualite2&lt;MontantMensualité0,CRDAvantMensualite2*(1+(TauxNominalEmprunt+TAEA)/12),MontantMensualité0))</f>
        <v>997.62024847156681</v>
      </c>
      <c r="AC52" s="35">
        <f t="shared" ca="1" si="3"/>
        <v>724.1169782336284</v>
      </c>
      <c r="AD52" s="35">
        <f ca="1">IF(CRDAvantMensualite2&lt;&gt;"",CRDAvantMensualite2*(TauxNominalEmprunt/NbMensualitésParAn0),"")</f>
        <v>221.75940830103116</v>
      </c>
      <c r="AE52" s="35">
        <f t="shared" ca="1" si="4"/>
        <v>176683.40966259129</v>
      </c>
    </row>
    <row r="53" spans="1:31" x14ac:dyDescent="0.25">
      <c r="A53" s="38">
        <f ca="1">IF(DescriptionOk,A52+1,"")</f>
        <v>34</v>
      </c>
      <c r="B53" s="40">
        <f t="shared" ca="1" si="0"/>
        <v>45032</v>
      </c>
      <c r="C53" s="13">
        <f t="shared" ca="1" si="8"/>
        <v>176683.40966259129</v>
      </c>
      <c r="D53" s="13">
        <f ca="1">IF(CRDAvantMensualite="","",IF(CRDAvantMensualite&lt;MontantMensualité0,CRDAvantMensualite*(1+(TauxNominalEmprunt+TAEA)/12),MontantMensualité0))</f>
        <v>997.62024847156681</v>
      </c>
      <c r="E53" s="13">
        <f t="shared" ca="1" si="1"/>
        <v>725.23332524173861</v>
      </c>
      <c r="F53" s="13">
        <f ca="1">IF(CRDAvantMensualite&lt;&gt;"",CRDAvantMensualite*(TauxNominalEmprunt/NbMensualitésParAn0),"")</f>
        <v>220.85426207823912</v>
      </c>
      <c r="G53" s="13">
        <f t="shared" ca="1" si="2"/>
        <v>51.532661151589132</v>
      </c>
      <c r="H53" s="13">
        <f t="shared" ca="1" si="5"/>
        <v>175958.17633734955</v>
      </c>
      <c r="I53" s="46"/>
      <c r="J53" s="21">
        <f t="shared" ca="1" si="6"/>
        <v>0</v>
      </c>
      <c r="K53" s="14">
        <f t="shared" ca="1" si="7"/>
        <v>997.62024847156681</v>
      </c>
      <c r="L53" s="14" t="str">
        <f ca="1">IF(OR(RemboursementAnticipé="",RemboursementAnticipé=0),"",IF(AND(RemboursementAnticipé&gt;0,IRAouinon="OUI"),MIN(0.03*(CRDAvantMensualite-MontantMensualité),TauxNominalEmprunt/2*J53),""))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34">
        <f t="shared" ca="1" si="9"/>
        <v>176683.40966259129</v>
      </c>
      <c r="AB53" s="34">
        <f ca="1">IF(CRDAvantMensualite2="","",IF(CRDAvantMensualite2&lt;MontantMensualité0,CRDAvantMensualite2*(1+(TauxNominalEmprunt+TAEA)/12),MontantMensualité0))</f>
        <v>997.62024847156681</v>
      </c>
      <c r="AC53" s="35">
        <f t="shared" ca="1" si="3"/>
        <v>725.23332524173861</v>
      </c>
      <c r="AD53" s="35">
        <f ca="1">IF(CRDAvantMensualite2&lt;&gt;"",CRDAvantMensualite2*(TauxNominalEmprunt/NbMensualitésParAn0),"")</f>
        <v>220.85426207823912</v>
      </c>
      <c r="AE53" s="35">
        <f t="shared" ca="1" si="4"/>
        <v>175958.17633734955</v>
      </c>
    </row>
    <row r="54" spans="1:31" x14ac:dyDescent="0.25">
      <c r="A54" s="38">
        <f ca="1">IF(DescriptionOk,A53+1,"")</f>
        <v>35</v>
      </c>
      <c r="B54" s="40">
        <f t="shared" ca="1" si="0"/>
        <v>45062</v>
      </c>
      <c r="C54" s="13">
        <f t="shared" ca="1" si="8"/>
        <v>175958.17633734955</v>
      </c>
      <c r="D54" s="13">
        <f ca="1">IF(CRDAvantMensualite="","",IF(CRDAvantMensualite&lt;MontantMensualité0,CRDAvantMensualite*(1+(TauxNominalEmprunt+TAEA)/12),MontantMensualité0))</f>
        <v>997.62024847156681</v>
      </c>
      <c r="E54" s="13">
        <f t="shared" ca="1" si="1"/>
        <v>726.35139328481966</v>
      </c>
      <c r="F54" s="13">
        <f ca="1">IF(CRDAvantMensualite&lt;&gt;"",CRDAvantMensualite*(TauxNominalEmprunt/NbMensualitésParAn0),"")</f>
        <v>219.94772042168694</v>
      </c>
      <c r="G54" s="13">
        <f t="shared" ca="1" si="2"/>
        <v>51.321134765060286</v>
      </c>
      <c r="H54" s="13">
        <f t="shared" ca="1" si="5"/>
        <v>175231.82494406472</v>
      </c>
      <c r="I54" s="46"/>
      <c r="J54" s="21">
        <f t="shared" ca="1" si="6"/>
        <v>0</v>
      </c>
      <c r="K54" s="14">
        <f t="shared" ca="1" si="7"/>
        <v>997.62024847156681</v>
      </c>
      <c r="L54" s="14" t="str">
        <f ca="1">IF(OR(RemboursementAnticipé="",RemboursementAnticipé=0),"",IF(AND(RemboursementAnticipé&gt;0,IRAouinon="OUI"),MIN(0.03*(CRDAvantMensualite-MontantMensualité),TauxNominalEmprunt/2*J54),""))</f>
        <v/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34">
        <f t="shared" ca="1" si="9"/>
        <v>175958.17633734955</v>
      </c>
      <c r="AB54" s="34">
        <f ca="1">IF(CRDAvantMensualite2="","",IF(CRDAvantMensualite2&lt;MontantMensualité0,CRDAvantMensualite2*(1+(TauxNominalEmprunt+TAEA)/12),MontantMensualité0))</f>
        <v>997.62024847156681</v>
      </c>
      <c r="AC54" s="35">
        <f t="shared" ca="1" si="3"/>
        <v>726.35139328481966</v>
      </c>
      <c r="AD54" s="35">
        <f ca="1">IF(CRDAvantMensualite2&lt;&gt;"",CRDAvantMensualite2*(TauxNominalEmprunt/NbMensualitésParAn0),"")</f>
        <v>219.94772042168694</v>
      </c>
      <c r="AE54" s="35">
        <f t="shared" ca="1" si="4"/>
        <v>175231.82494406472</v>
      </c>
    </row>
    <row r="55" spans="1:31" x14ac:dyDescent="0.25">
      <c r="A55" s="39">
        <f ca="1">IF(DescriptionOk,A54+1,"")</f>
        <v>36</v>
      </c>
      <c r="B55" s="41">
        <f t="shared" ca="1" si="0"/>
        <v>45093</v>
      </c>
      <c r="C55" s="16">
        <f t="shared" ca="1" si="8"/>
        <v>175231.82494406472</v>
      </c>
      <c r="D55" s="16">
        <f ca="1">IF(CRDAvantMensualite="","",IF(CRDAvantMensualite&lt;MontantMensualité0,CRDAvantMensualite*(1+(TauxNominalEmprunt+TAEA)/12),MontantMensualité0))</f>
        <v>997.62024847156681</v>
      </c>
      <c r="E55" s="16">
        <f t="shared" ca="1" si="1"/>
        <v>727.47118501613363</v>
      </c>
      <c r="F55" s="16">
        <f ca="1">IF(CRDAvantMensualite&lt;&gt;"",CRDAvantMensualite*(TauxNominalEmprunt/NbMensualitésParAn0),"")</f>
        <v>219.03978118008089</v>
      </c>
      <c r="G55" s="16">
        <f t="shared" ca="1" si="2"/>
        <v>51.109282275352214</v>
      </c>
      <c r="H55" s="16">
        <f t="shared" ca="1" si="5"/>
        <v>174504.35375904859</v>
      </c>
      <c r="I55" s="46"/>
      <c r="J55" s="22">
        <f t="shared" ca="1" si="6"/>
        <v>0</v>
      </c>
      <c r="K55" s="15">
        <f t="shared" ca="1" si="7"/>
        <v>997.62024847156681</v>
      </c>
      <c r="L55" s="15" t="str">
        <f ca="1">IF(OR(RemboursementAnticipé="",RemboursementAnticipé=0),"",IF(AND(RemboursementAnticipé&gt;0,IRAouinon="OUI"),MIN(0.03*(CRDAvantMensualite-MontantMensualité),TauxNominalEmprunt/2*J55),""))</f>
        <v/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34">
        <f t="shared" ca="1" si="9"/>
        <v>175231.82494406472</v>
      </c>
      <c r="AB55" s="34">
        <f ca="1">IF(CRDAvantMensualite2="","",IF(CRDAvantMensualite2&lt;MontantMensualité0,CRDAvantMensualite2*(1+(TauxNominalEmprunt+TAEA)/12),MontantMensualité0))</f>
        <v>997.62024847156681</v>
      </c>
      <c r="AC55" s="35">
        <f t="shared" ca="1" si="3"/>
        <v>727.47118501613363</v>
      </c>
      <c r="AD55" s="35">
        <f ca="1">IF(CRDAvantMensualite2&lt;&gt;"",CRDAvantMensualite2*(TauxNominalEmprunt/NbMensualitésParAn0),"")</f>
        <v>219.03978118008089</v>
      </c>
      <c r="AE55" s="35">
        <f t="shared" ca="1" si="4"/>
        <v>174504.35375904859</v>
      </c>
    </row>
    <row r="56" spans="1:31" x14ac:dyDescent="0.25">
      <c r="A56" s="38">
        <f ca="1">IF(DescriptionOk,A55+1,"")</f>
        <v>37</v>
      </c>
      <c r="B56" s="40">
        <f t="shared" ca="1" si="0"/>
        <v>45123</v>
      </c>
      <c r="C56" s="13">
        <f t="shared" ca="1" si="8"/>
        <v>174504.35375904859</v>
      </c>
      <c r="D56" s="13">
        <f ca="1">IF(CRDAvantMensualite="","",IF(CRDAvantMensualite&lt;MontantMensualité0,CRDAvantMensualite*(1+(TauxNominalEmprunt+TAEA)/12),MontantMensualité0))</f>
        <v>997.62024847156681</v>
      </c>
      <c r="E56" s="13">
        <f t="shared" ca="1" si="1"/>
        <v>728.59270309303349</v>
      </c>
      <c r="F56" s="13">
        <f ca="1">IF(CRDAvantMensualite&lt;&gt;"",CRDAvantMensualite*(TauxNominalEmprunt/NbMensualitésParAn0),"")</f>
        <v>218.13044219881075</v>
      </c>
      <c r="G56" s="13">
        <f t="shared" ca="1" si="2"/>
        <v>50.897103179722514</v>
      </c>
      <c r="H56" s="13">
        <f t="shared" ca="1" si="5"/>
        <v>173775.76105595555</v>
      </c>
      <c r="I56" s="46"/>
      <c r="J56" s="21">
        <f t="shared" ca="1" si="6"/>
        <v>0</v>
      </c>
      <c r="K56" s="14">
        <f t="shared" ca="1" si="7"/>
        <v>997.62024847156681</v>
      </c>
      <c r="L56" s="14" t="str">
        <f ca="1">IF(OR(RemboursementAnticipé="",RemboursementAnticipé=0),"",IF(AND(RemboursementAnticipé&gt;0,IRAouinon="OUI"),MIN(0.03*(CRDAvantMensualite-MontantMensualité),TauxNominalEmprunt/2*J56),""))</f>
        <v/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34">
        <f t="shared" ca="1" si="9"/>
        <v>174504.35375904859</v>
      </c>
      <c r="AB56" s="34">
        <f ca="1">IF(CRDAvantMensualite2="","",IF(CRDAvantMensualite2&lt;MontantMensualité0,CRDAvantMensualite2*(1+(TauxNominalEmprunt+TAEA)/12),MontantMensualité0))</f>
        <v>997.62024847156681</v>
      </c>
      <c r="AC56" s="35">
        <f t="shared" ca="1" si="3"/>
        <v>728.59270309303349</v>
      </c>
      <c r="AD56" s="35">
        <f ca="1">IF(CRDAvantMensualite2&lt;&gt;"",CRDAvantMensualite2*(TauxNominalEmprunt/NbMensualitésParAn0),"")</f>
        <v>218.13044219881075</v>
      </c>
      <c r="AE56" s="35">
        <f t="shared" ca="1" si="4"/>
        <v>173775.76105595555</v>
      </c>
    </row>
    <row r="57" spans="1:31" x14ac:dyDescent="0.25">
      <c r="A57" s="38">
        <f ca="1">IF(DescriptionOk,A56+1,"")</f>
        <v>38</v>
      </c>
      <c r="B57" s="40">
        <f t="shared" ca="1" si="0"/>
        <v>45154</v>
      </c>
      <c r="C57" s="13">
        <f t="shared" ca="1" si="8"/>
        <v>173775.76105595555</v>
      </c>
      <c r="D57" s="13">
        <f ca="1">IF(CRDAvantMensualite="","",IF(CRDAvantMensualite&lt;MontantMensualité0,CRDAvantMensualite*(1+(TauxNominalEmprunt+TAEA)/12),MontantMensualité0))</f>
        <v>997.62024847156681</v>
      </c>
      <c r="E57" s="13">
        <f t="shared" ca="1" si="1"/>
        <v>729.7159501769687</v>
      </c>
      <c r="F57" s="13">
        <f ca="1">IF(CRDAvantMensualite&lt;&gt;"",CRDAvantMensualite*(TauxNominalEmprunt/NbMensualitésParAn0),"")</f>
        <v>217.21970131994445</v>
      </c>
      <c r="G57" s="13">
        <f t="shared" ca="1" si="2"/>
        <v>50.684596974653708</v>
      </c>
      <c r="H57" s="13">
        <f t="shared" ca="1" si="5"/>
        <v>173046.04510577858</v>
      </c>
      <c r="I57" s="46"/>
      <c r="J57" s="21">
        <f t="shared" ca="1" si="6"/>
        <v>0</v>
      </c>
      <c r="K57" s="14">
        <f t="shared" ca="1" si="7"/>
        <v>997.62024847156681</v>
      </c>
      <c r="L57" s="14" t="str">
        <f ca="1">IF(OR(RemboursementAnticipé="",RemboursementAnticipé=0),"",IF(AND(RemboursementAnticipé&gt;0,IRAouinon="OUI"),MIN(0.03*(CRDAvantMensualite-MontantMensualité),TauxNominalEmprunt/2*J57),""))</f>
        <v/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34">
        <f t="shared" ca="1" si="9"/>
        <v>173775.76105595555</v>
      </c>
      <c r="AB57" s="34">
        <f ca="1">IF(CRDAvantMensualite2="","",IF(CRDAvantMensualite2&lt;MontantMensualité0,CRDAvantMensualite2*(1+(TauxNominalEmprunt+TAEA)/12),MontantMensualité0))</f>
        <v>997.62024847156681</v>
      </c>
      <c r="AC57" s="35">
        <f t="shared" ca="1" si="3"/>
        <v>729.7159501769687</v>
      </c>
      <c r="AD57" s="35">
        <f ca="1">IF(CRDAvantMensualite2&lt;&gt;"",CRDAvantMensualite2*(TauxNominalEmprunt/NbMensualitésParAn0),"")</f>
        <v>217.21970131994445</v>
      </c>
      <c r="AE57" s="35">
        <f t="shared" ca="1" si="4"/>
        <v>173046.04510577858</v>
      </c>
    </row>
    <row r="58" spans="1:31" x14ac:dyDescent="0.25">
      <c r="A58" s="38">
        <f ca="1">IF(DescriptionOk,A57+1,"")</f>
        <v>39</v>
      </c>
      <c r="B58" s="40">
        <f t="shared" ca="1" si="0"/>
        <v>45185</v>
      </c>
      <c r="C58" s="13">
        <f t="shared" ca="1" si="8"/>
        <v>173046.04510577858</v>
      </c>
      <c r="D58" s="13">
        <f ca="1">IF(CRDAvantMensualite="","",IF(CRDAvantMensualite&lt;MontantMensualité0,CRDAvantMensualite*(1+(TauxNominalEmprunt+TAEA)/12),MontantMensualité0))</f>
        <v>997.62024847156681</v>
      </c>
      <c r="E58" s="13">
        <f t="shared" ca="1" si="1"/>
        <v>730.84092893349157</v>
      </c>
      <c r="F58" s="13">
        <f ca="1">IF(CRDAvantMensualite&lt;&gt;"",CRDAvantMensualite*(TauxNominalEmprunt/NbMensualitésParAn0),"")</f>
        <v>216.30755638222323</v>
      </c>
      <c r="G58" s="13">
        <f t="shared" ca="1" si="2"/>
        <v>50.471763155852088</v>
      </c>
      <c r="H58" s="13">
        <f t="shared" ca="1" si="5"/>
        <v>172315.20417684509</v>
      </c>
      <c r="I58" s="46"/>
      <c r="J58" s="21">
        <f t="shared" ca="1" si="6"/>
        <v>0</v>
      </c>
      <c r="K58" s="14">
        <f t="shared" ca="1" si="7"/>
        <v>997.62024847156681</v>
      </c>
      <c r="L58" s="14" t="str">
        <f ca="1">IF(OR(RemboursementAnticipé="",RemboursementAnticipé=0),"",IF(AND(RemboursementAnticipé&gt;0,IRAouinon="OUI"),MIN(0.03*(CRDAvantMensualite-MontantMensualité),TauxNominalEmprunt/2*J58),""))</f>
        <v/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34">
        <f t="shared" ca="1" si="9"/>
        <v>173046.04510577858</v>
      </c>
      <c r="AB58" s="34">
        <f ca="1">IF(CRDAvantMensualite2="","",IF(CRDAvantMensualite2&lt;MontantMensualité0,CRDAvantMensualite2*(1+(TauxNominalEmprunt+TAEA)/12),MontantMensualité0))</f>
        <v>997.62024847156681</v>
      </c>
      <c r="AC58" s="35">
        <f t="shared" ca="1" si="3"/>
        <v>730.84092893349157</v>
      </c>
      <c r="AD58" s="35">
        <f ca="1">IF(CRDAvantMensualite2&lt;&gt;"",CRDAvantMensualite2*(TauxNominalEmprunt/NbMensualitésParAn0),"")</f>
        <v>216.30755638222323</v>
      </c>
      <c r="AE58" s="35">
        <f t="shared" ca="1" si="4"/>
        <v>172315.20417684509</v>
      </c>
    </row>
    <row r="59" spans="1:31" x14ac:dyDescent="0.25">
      <c r="A59" s="38">
        <f ca="1">IF(DescriptionOk,A58+1,"")</f>
        <v>40</v>
      </c>
      <c r="B59" s="40">
        <f t="shared" ca="1" si="0"/>
        <v>45215</v>
      </c>
      <c r="C59" s="13">
        <f t="shared" ca="1" si="8"/>
        <v>172315.20417684509</v>
      </c>
      <c r="D59" s="13">
        <f ca="1">IF(CRDAvantMensualite="","",IF(CRDAvantMensualite&lt;MontantMensualité0,CRDAvantMensualite*(1+(TauxNominalEmprunt+TAEA)/12),MontantMensualité0))</f>
        <v>997.62024847156681</v>
      </c>
      <c r="E59" s="13">
        <f t="shared" ca="1" si="1"/>
        <v>731.96764203226394</v>
      </c>
      <c r="F59" s="13">
        <f ca="1">IF(CRDAvantMensualite&lt;&gt;"",CRDAvantMensualite*(TauxNominalEmprunt/NbMensualitésParAn0),"")</f>
        <v>215.39400522105637</v>
      </c>
      <c r="G59" s="13">
        <f t="shared" ca="1" si="2"/>
        <v>50.25860121824649</v>
      </c>
      <c r="H59" s="13">
        <f t="shared" ca="1" si="5"/>
        <v>171583.23653481284</v>
      </c>
      <c r="I59" s="46"/>
      <c r="J59" s="21">
        <f t="shared" ca="1" si="6"/>
        <v>0</v>
      </c>
      <c r="K59" s="14">
        <f t="shared" ca="1" si="7"/>
        <v>997.62024847156681</v>
      </c>
      <c r="L59" s="14" t="str">
        <f ca="1">IF(OR(RemboursementAnticipé="",RemboursementAnticipé=0),"",IF(AND(RemboursementAnticipé&gt;0,IRAouinon="OUI"),MIN(0.03*(CRDAvantMensualite-MontantMensualité),TauxNominalEmprunt/2*J59),""))</f>
        <v/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34">
        <f t="shared" ca="1" si="9"/>
        <v>172315.20417684509</v>
      </c>
      <c r="AB59" s="34">
        <f ca="1">IF(CRDAvantMensualite2="","",IF(CRDAvantMensualite2&lt;MontantMensualité0,CRDAvantMensualite2*(1+(TauxNominalEmprunt+TAEA)/12),MontantMensualité0))</f>
        <v>997.62024847156681</v>
      </c>
      <c r="AC59" s="35">
        <f t="shared" ca="1" si="3"/>
        <v>731.96764203226394</v>
      </c>
      <c r="AD59" s="35">
        <f ca="1">IF(CRDAvantMensualite2&lt;&gt;"",CRDAvantMensualite2*(TauxNominalEmprunt/NbMensualitésParAn0),"")</f>
        <v>215.39400522105637</v>
      </c>
      <c r="AE59" s="35">
        <f t="shared" ca="1" si="4"/>
        <v>171583.23653481284</v>
      </c>
    </row>
    <row r="60" spans="1:31" x14ac:dyDescent="0.25">
      <c r="A60" s="38">
        <f ca="1">IF(DescriptionOk,A59+1,"")</f>
        <v>41</v>
      </c>
      <c r="B60" s="40">
        <f t="shared" ca="1" si="0"/>
        <v>45246</v>
      </c>
      <c r="C60" s="13">
        <f t="shared" ca="1" si="8"/>
        <v>171583.23653481284</v>
      </c>
      <c r="D60" s="13">
        <f ca="1">IF(CRDAvantMensualite="","",IF(CRDAvantMensualite&lt;MontantMensualité0,CRDAvantMensualite*(1+(TauxNominalEmprunt+TAEA)/12),MontantMensualité0))</f>
        <v>997.62024847156681</v>
      </c>
      <c r="E60" s="13">
        <f t="shared" ca="1" si="1"/>
        <v>733.0960921470637</v>
      </c>
      <c r="F60" s="13">
        <f ca="1">IF(CRDAvantMensualite&lt;&gt;"",CRDAvantMensualite*(TauxNominalEmprunt/NbMensualitésParAn0),"")</f>
        <v>214.47904566851605</v>
      </c>
      <c r="G60" s="13">
        <f t="shared" ca="1" si="2"/>
        <v>50.045110655987081</v>
      </c>
      <c r="H60" s="13">
        <f t="shared" ca="1" si="5"/>
        <v>170850.14044266578</v>
      </c>
      <c r="I60" s="46"/>
      <c r="J60" s="21">
        <f t="shared" ca="1" si="6"/>
        <v>0</v>
      </c>
      <c r="K60" s="14">
        <f t="shared" ca="1" si="7"/>
        <v>997.62024847156681</v>
      </c>
      <c r="L60" s="14" t="str">
        <f ca="1">IF(OR(RemboursementAnticipé="",RemboursementAnticipé=0),"",IF(AND(RemboursementAnticipé&gt;0,IRAouinon="OUI"),MIN(0.03*(CRDAvantMensualite-MontantMensualité),TauxNominalEmprunt/2*J60),""))</f>
        <v/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34">
        <f t="shared" ca="1" si="9"/>
        <v>171583.23653481284</v>
      </c>
      <c r="AB60" s="34">
        <f ca="1">IF(CRDAvantMensualite2="","",IF(CRDAvantMensualite2&lt;MontantMensualité0,CRDAvantMensualite2*(1+(TauxNominalEmprunt+TAEA)/12),MontantMensualité0))</f>
        <v>997.62024847156681</v>
      </c>
      <c r="AC60" s="35">
        <f t="shared" ca="1" si="3"/>
        <v>733.0960921470637</v>
      </c>
      <c r="AD60" s="35">
        <f ca="1">IF(CRDAvantMensualite2&lt;&gt;"",CRDAvantMensualite2*(TauxNominalEmprunt/NbMensualitésParAn0),"")</f>
        <v>214.47904566851605</v>
      </c>
      <c r="AE60" s="35">
        <f t="shared" ca="1" si="4"/>
        <v>170850.14044266578</v>
      </c>
    </row>
    <row r="61" spans="1:31" x14ac:dyDescent="0.25">
      <c r="A61" s="38">
        <f ca="1">IF(DescriptionOk,A60+1,"")</f>
        <v>42</v>
      </c>
      <c r="B61" s="40">
        <f t="shared" ca="1" si="0"/>
        <v>45276</v>
      </c>
      <c r="C61" s="13">
        <f t="shared" ca="1" si="8"/>
        <v>170850.14044266578</v>
      </c>
      <c r="D61" s="13">
        <f ca="1">IF(CRDAvantMensualite="","",IF(CRDAvantMensualite&lt;MontantMensualité0,CRDAvantMensualite*(1+(TauxNominalEmprunt+TAEA)/12),MontantMensualité0))</f>
        <v>997.62024847156681</v>
      </c>
      <c r="E61" s="13">
        <f t="shared" ca="1" si="1"/>
        <v>734.22628195579034</v>
      </c>
      <c r="F61" s="13">
        <f ca="1">IF(CRDAvantMensualite&lt;&gt;"",CRDAvantMensualite*(TauxNominalEmprunt/NbMensualitésParAn0),"")</f>
        <v>213.56267555333224</v>
      </c>
      <c r="G61" s="13">
        <f t="shared" ca="1" si="2"/>
        <v>49.831290962444193</v>
      </c>
      <c r="H61" s="13">
        <f t="shared" ca="1" si="5"/>
        <v>170115.91416071</v>
      </c>
      <c r="I61" s="46"/>
      <c r="J61" s="21">
        <f t="shared" ca="1" si="6"/>
        <v>0</v>
      </c>
      <c r="K61" s="14">
        <f t="shared" ca="1" si="7"/>
        <v>997.62024847156681</v>
      </c>
      <c r="L61" s="14" t="str">
        <f ca="1">IF(OR(RemboursementAnticipé="",RemboursementAnticipé=0),"",IF(AND(RemboursementAnticipé&gt;0,IRAouinon="OUI"),MIN(0.03*(CRDAvantMensualite-MontantMensualité),TauxNominalEmprunt/2*J61),""))</f>
        <v/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34">
        <f t="shared" ca="1" si="9"/>
        <v>170850.14044266578</v>
      </c>
      <c r="AB61" s="34">
        <f ca="1">IF(CRDAvantMensualite2="","",IF(CRDAvantMensualite2&lt;MontantMensualité0,CRDAvantMensualite2*(1+(TauxNominalEmprunt+TAEA)/12),MontantMensualité0))</f>
        <v>997.62024847156681</v>
      </c>
      <c r="AC61" s="35">
        <f t="shared" ca="1" si="3"/>
        <v>734.22628195579034</v>
      </c>
      <c r="AD61" s="35">
        <f ca="1">IF(CRDAvantMensualite2&lt;&gt;"",CRDAvantMensualite2*(TauxNominalEmprunt/NbMensualitésParAn0),"")</f>
        <v>213.56267555333224</v>
      </c>
      <c r="AE61" s="35">
        <f t="shared" ca="1" si="4"/>
        <v>170115.91416071</v>
      </c>
    </row>
    <row r="62" spans="1:31" x14ac:dyDescent="0.25">
      <c r="A62" s="38">
        <f ca="1">IF(DescriptionOk,A61+1,"")</f>
        <v>43</v>
      </c>
      <c r="B62" s="40">
        <f t="shared" ca="1" si="0"/>
        <v>45307</v>
      </c>
      <c r="C62" s="13">
        <f t="shared" ca="1" si="8"/>
        <v>170115.91416071</v>
      </c>
      <c r="D62" s="13">
        <f ca="1">IF(CRDAvantMensualite="","",IF(CRDAvantMensualite&lt;MontantMensualité0,CRDAvantMensualite*(1+(TauxNominalEmprunt+TAEA)/12),MontantMensualité0))</f>
        <v>997.62024847156681</v>
      </c>
      <c r="E62" s="13">
        <f t="shared" ca="1" si="1"/>
        <v>735.35821414047211</v>
      </c>
      <c r="F62" s="13">
        <f ca="1">IF(CRDAvantMensualite&lt;&gt;"",CRDAvantMensualite*(TauxNominalEmprunt/NbMensualitésParAn0),"")</f>
        <v>212.64489270088751</v>
      </c>
      <c r="G62" s="13">
        <f t="shared" ca="1" si="2"/>
        <v>49.617141630207087</v>
      </c>
      <c r="H62" s="13">
        <f t="shared" ca="1" si="5"/>
        <v>169380.55594656954</v>
      </c>
      <c r="I62" s="46"/>
      <c r="J62" s="21">
        <f t="shared" ca="1" si="6"/>
        <v>0</v>
      </c>
      <c r="K62" s="14">
        <f t="shared" ca="1" si="7"/>
        <v>997.62024847156681</v>
      </c>
      <c r="L62" s="14" t="str">
        <f ca="1">IF(OR(RemboursementAnticipé="",RemboursementAnticipé=0),"",IF(AND(RemboursementAnticipé&gt;0,IRAouinon="OUI"),MIN(0.03*(CRDAvantMensualite-MontantMensualité),TauxNominalEmprunt/2*J62),""))</f>
        <v/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34">
        <f t="shared" ca="1" si="9"/>
        <v>170115.91416071</v>
      </c>
      <c r="AB62" s="34">
        <f ca="1">IF(CRDAvantMensualite2="","",IF(CRDAvantMensualite2&lt;MontantMensualité0,CRDAvantMensualite2*(1+(TauxNominalEmprunt+TAEA)/12),MontantMensualité0))</f>
        <v>997.62024847156681</v>
      </c>
      <c r="AC62" s="35">
        <f t="shared" ca="1" si="3"/>
        <v>735.35821414047211</v>
      </c>
      <c r="AD62" s="35">
        <f ca="1">IF(CRDAvantMensualite2&lt;&gt;"",CRDAvantMensualite2*(TauxNominalEmprunt/NbMensualitésParAn0),"")</f>
        <v>212.64489270088751</v>
      </c>
      <c r="AE62" s="35">
        <f t="shared" ca="1" si="4"/>
        <v>169380.55594656954</v>
      </c>
    </row>
    <row r="63" spans="1:31" x14ac:dyDescent="0.25">
      <c r="A63" s="38">
        <f ca="1">IF(DescriptionOk,A62+1,"")</f>
        <v>44</v>
      </c>
      <c r="B63" s="40">
        <f t="shared" ca="1" si="0"/>
        <v>45338</v>
      </c>
      <c r="C63" s="13">
        <f t="shared" ca="1" si="8"/>
        <v>169380.55594656954</v>
      </c>
      <c r="D63" s="13">
        <f ca="1">IF(CRDAvantMensualite="","",IF(CRDAvantMensualite&lt;MontantMensualité0,CRDAvantMensualite*(1+(TauxNominalEmprunt+TAEA)/12),MontantMensualité0))</f>
        <v>997.62024847156681</v>
      </c>
      <c r="E63" s="13">
        <f t="shared" ca="1" si="1"/>
        <v>736.49189138727206</v>
      </c>
      <c r="F63" s="13">
        <f ca="1">IF(CRDAvantMensualite&lt;&gt;"",CRDAvantMensualite*(TauxNominalEmprunt/NbMensualitésParAn0),"")</f>
        <v>211.72569493321194</v>
      </c>
      <c r="G63" s="13">
        <f t="shared" ca="1" si="2"/>
        <v>49.402662151082787</v>
      </c>
      <c r="H63" s="13">
        <f t="shared" ca="1" si="5"/>
        <v>168644.06405518227</v>
      </c>
      <c r="I63" s="46"/>
      <c r="J63" s="21">
        <f t="shared" ca="1" si="6"/>
        <v>0</v>
      </c>
      <c r="K63" s="14">
        <f t="shared" ca="1" si="7"/>
        <v>997.62024847156681</v>
      </c>
      <c r="L63" s="14" t="str">
        <f ca="1">IF(OR(RemboursementAnticipé="",RemboursementAnticipé=0),"",IF(AND(RemboursementAnticipé&gt;0,IRAouinon="OUI"),MIN(0.03*(CRDAvantMensualite-MontantMensualité),TauxNominalEmprunt/2*J63),""))</f>
        <v/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34">
        <f t="shared" ca="1" si="9"/>
        <v>169380.55594656954</v>
      </c>
      <c r="AB63" s="34">
        <f ca="1">IF(CRDAvantMensualite2="","",IF(CRDAvantMensualite2&lt;MontantMensualité0,CRDAvantMensualite2*(1+(TauxNominalEmprunt+TAEA)/12),MontantMensualité0))</f>
        <v>997.62024847156681</v>
      </c>
      <c r="AC63" s="35">
        <f t="shared" ca="1" si="3"/>
        <v>736.49189138727206</v>
      </c>
      <c r="AD63" s="35">
        <f ca="1">IF(CRDAvantMensualite2&lt;&gt;"",CRDAvantMensualite2*(TauxNominalEmprunt/NbMensualitésParAn0),"")</f>
        <v>211.72569493321194</v>
      </c>
      <c r="AE63" s="35">
        <f t="shared" ca="1" si="4"/>
        <v>168644.06405518227</v>
      </c>
    </row>
    <row r="64" spans="1:31" x14ac:dyDescent="0.25">
      <c r="A64" s="38">
        <f ca="1">IF(DescriptionOk,A63+1,"")</f>
        <v>45</v>
      </c>
      <c r="B64" s="40">
        <f t="shared" ca="1" si="0"/>
        <v>45367</v>
      </c>
      <c r="C64" s="13">
        <f t="shared" ca="1" si="8"/>
        <v>168644.06405518227</v>
      </c>
      <c r="D64" s="13">
        <f ca="1">IF(CRDAvantMensualite="","",IF(CRDAvantMensualite&lt;MontantMensualité0,CRDAvantMensualite*(1+(TauxNominalEmprunt+TAEA)/12),MontantMensualité0))</f>
        <v>997.62024847156681</v>
      </c>
      <c r="E64" s="13">
        <f t="shared" ca="1" si="1"/>
        <v>737.62731638649416</v>
      </c>
      <c r="F64" s="13">
        <f ca="1">IF(CRDAvantMensualite&lt;&gt;"",CRDAvantMensualite*(TauxNominalEmprunt/NbMensualitésParAn0),"")</f>
        <v>210.80508006897784</v>
      </c>
      <c r="G64" s="13">
        <f t="shared" ca="1" si="2"/>
        <v>49.187852016094837</v>
      </c>
      <c r="H64" s="13">
        <f t="shared" ca="1" si="5"/>
        <v>167906.43673879578</v>
      </c>
      <c r="I64" s="46"/>
      <c r="J64" s="21">
        <f t="shared" ca="1" si="6"/>
        <v>0</v>
      </c>
      <c r="K64" s="14">
        <f t="shared" ca="1" si="7"/>
        <v>997.62024847156681</v>
      </c>
      <c r="L64" s="14" t="str">
        <f ca="1">IF(OR(RemboursementAnticipé="",RemboursementAnticipé=0),"",IF(AND(RemboursementAnticipé&gt;0,IRAouinon="OUI"),MIN(0.03*(CRDAvantMensualite-MontantMensualité),TauxNominalEmprunt/2*J64),""))</f>
        <v/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34">
        <f t="shared" ca="1" si="9"/>
        <v>168644.06405518227</v>
      </c>
      <c r="AB64" s="34">
        <f ca="1">IF(CRDAvantMensualite2="","",IF(CRDAvantMensualite2&lt;MontantMensualité0,CRDAvantMensualite2*(1+(TauxNominalEmprunt+TAEA)/12),MontantMensualité0))</f>
        <v>997.62024847156681</v>
      </c>
      <c r="AC64" s="35">
        <f t="shared" ca="1" si="3"/>
        <v>737.62731638649416</v>
      </c>
      <c r="AD64" s="35">
        <f ca="1">IF(CRDAvantMensualite2&lt;&gt;"",CRDAvantMensualite2*(TauxNominalEmprunt/NbMensualitésParAn0),"")</f>
        <v>210.80508006897784</v>
      </c>
      <c r="AE64" s="35">
        <f t="shared" ca="1" si="4"/>
        <v>167906.43673879578</v>
      </c>
    </row>
    <row r="65" spans="1:31" x14ac:dyDescent="0.25">
      <c r="A65" s="38">
        <f ca="1">IF(DescriptionOk,A64+1,"")</f>
        <v>46</v>
      </c>
      <c r="B65" s="40">
        <f t="shared" ca="1" si="0"/>
        <v>45398</v>
      </c>
      <c r="C65" s="13">
        <f t="shared" ca="1" si="8"/>
        <v>167906.43673879578</v>
      </c>
      <c r="D65" s="13">
        <f ca="1">IF(CRDAvantMensualite="","",IF(CRDAvantMensualite&lt;MontantMensualité0,CRDAvantMensualite*(1+(TauxNominalEmprunt+TAEA)/12),MontantMensualité0))</f>
        <v>997.62024847156681</v>
      </c>
      <c r="E65" s="13">
        <f t="shared" ca="1" si="1"/>
        <v>738.76449183259001</v>
      </c>
      <c r="F65" s="13">
        <f ca="1">IF(CRDAvantMensualite&lt;&gt;"",CRDAvantMensualite*(TauxNominalEmprunt/NbMensualitésParAn0),"")</f>
        <v>209.88304592349473</v>
      </c>
      <c r="G65" s="13">
        <f t="shared" ca="1" si="2"/>
        <v>48.972710715482108</v>
      </c>
      <c r="H65" s="13">
        <f t="shared" ca="1" si="5"/>
        <v>167167.67224696319</v>
      </c>
      <c r="I65" s="46"/>
      <c r="J65" s="21">
        <f t="shared" ca="1" si="6"/>
        <v>0</v>
      </c>
      <c r="K65" s="14">
        <f t="shared" ca="1" si="7"/>
        <v>997.62024847156681</v>
      </c>
      <c r="L65" s="14" t="str">
        <f ca="1">IF(OR(RemboursementAnticipé="",RemboursementAnticipé=0),"",IF(AND(RemboursementAnticipé&gt;0,IRAouinon="OUI"),MIN(0.03*(CRDAvantMensualite-MontantMensualité),TauxNominalEmprunt/2*J65),""))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34">
        <f t="shared" ca="1" si="9"/>
        <v>167906.43673879578</v>
      </c>
      <c r="AB65" s="34">
        <f ca="1">IF(CRDAvantMensualite2="","",IF(CRDAvantMensualite2&lt;MontantMensualité0,CRDAvantMensualite2*(1+(TauxNominalEmprunt+TAEA)/12),MontantMensualité0))</f>
        <v>997.62024847156681</v>
      </c>
      <c r="AC65" s="35">
        <f t="shared" ca="1" si="3"/>
        <v>738.76449183259001</v>
      </c>
      <c r="AD65" s="35">
        <f ca="1">IF(CRDAvantMensualite2&lt;&gt;"",CRDAvantMensualite2*(TauxNominalEmprunt/NbMensualitésParAn0),"")</f>
        <v>209.88304592349473</v>
      </c>
      <c r="AE65" s="35">
        <f t="shared" ca="1" si="4"/>
        <v>167167.67224696319</v>
      </c>
    </row>
    <row r="66" spans="1:31" x14ac:dyDescent="0.25">
      <c r="A66" s="38">
        <f ca="1">IF(DescriptionOk,A65+1,"")</f>
        <v>47</v>
      </c>
      <c r="B66" s="40">
        <f t="shared" ca="1" si="0"/>
        <v>45428</v>
      </c>
      <c r="C66" s="13">
        <f t="shared" ca="1" si="8"/>
        <v>167167.67224696319</v>
      </c>
      <c r="D66" s="13">
        <f ca="1">IF(CRDAvantMensualite="","",IF(CRDAvantMensualite&lt;MontantMensualité0,CRDAvantMensualite*(1+(TauxNominalEmprunt+TAEA)/12),MontantMensualité0))</f>
        <v>997.62024847156681</v>
      </c>
      <c r="E66" s="13">
        <f t="shared" ca="1" si="1"/>
        <v>739.90342042416512</v>
      </c>
      <c r="F66" s="13">
        <f ca="1">IF(CRDAvantMensualite&lt;&gt;"",CRDAvantMensualite*(TauxNominalEmprunt/NbMensualitésParAn0),"")</f>
        <v>208.95959030870401</v>
      </c>
      <c r="G66" s="13">
        <f t="shared" ca="1" si="2"/>
        <v>48.757237738697604</v>
      </c>
      <c r="H66" s="13">
        <f t="shared" ca="1" si="5"/>
        <v>166427.76882653902</v>
      </c>
      <c r="I66" s="46"/>
      <c r="J66" s="21">
        <f t="shared" ca="1" si="6"/>
        <v>0</v>
      </c>
      <c r="K66" s="14">
        <f t="shared" ca="1" si="7"/>
        <v>997.62024847156681</v>
      </c>
      <c r="L66" s="14" t="str">
        <f ca="1">IF(OR(RemboursementAnticipé="",RemboursementAnticipé=0),"",IF(AND(RemboursementAnticipé&gt;0,IRAouinon="OUI"),MIN(0.03*(CRDAvantMensualite-MontantMensualité),TauxNominalEmprunt/2*J66),""))</f>
        <v/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34">
        <f t="shared" ca="1" si="9"/>
        <v>167167.67224696319</v>
      </c>
      <c r="AB66" s="34">
        <f ca="1">IF(CRDAvantMensualite2="","",IF(CRDAvantMensualite2&lt;MontantMensualité0,CRDAvantMensualite2*(1+(TauxNominalEmprunt+TAEA)/12),MontantMensualité0))</f>
        <v>997.62024847156681</v>
      </c>
      <c r="AC66" s="35">
        <f t="shared" ca="1" si="3"/>
        <v>739.90342042416512</v>
      </c>
      <c r="AD66" s="35">
        <f ca="1">IF(CRDAvantMensualite2&lt;&gt;"",CRDAvantMensualite2*(TauxNominalEmprunt/NbMensualitésParAn0),"")</f>
        <v>208.95959030870401</v>
      </c>
      <c r="AE66" s="35">
        <f t="shared" ca="1" si="4"/>
        <v>166427.76882653902</v>
      </c>
    </row>
    <row r="67" spans="1:31" x14ac:dyDescent="0.25">
      <c r="A67" s="39">
        <f ca="1">IF(DescriptionOk,A66+1,"")</f>
        <v>48</v>
      </c>
      <c r="B67" s="41">
        <f t="shared" ca="1" si="0"/>
        <v>45459</v>
      </c>
      <c r="C67" s="16">
        <f t="shared" ca="1" si="8"/>
        <v>166427.76882653902</v>
      </c>
      <c r="D67" s="16">
        <f ca="1">IF(CRDAvantMensualite="","",IF(CRDAvantMensualite&lt;MontantMensualité0,CRDAvantMensualite*(1+(TauxNominalEmprunt+TAEA)/12),MontantMensualité0))</f>
        <v>997.62024847156681</v>
      </c>
      <c r="E67" s="16">
        <f t="shared" ca="1" si="1"/>
        <v>741.04410486398581</v>
      </c>
      <c r="F67" s="16">
        <f ca="1">IF(CRDAvantMensualite&lt;&gt;"",CRDAvantMensualite*(TauxNominalEmprunt/NbMensualitésParAn0),"")</f>
        <v>208.03471103317378</v>
      </c>
      <c r="G67" s="16">
        <f t="shared" ca="1" si="2"/>
        <v>48.541432574407217</v>
      </c>
      <c r="H67" s="16">
        <f t="shared" ca="1" si="5"/>
        <v>165686.72472167504</v>
      </c>
      <c r="I67" s="46"/>
      <c r="J67" s="22">
        <f t="shared" ca="1" si="6"/>
        <v>0</v>
      </c>
      <c r="K67" s="15">
        <f t="shared" ca="1" si="7"/>
        <v>997.62024847156681</v>
      </c>
      <c r="L67" s="15" t="str">
        <f ca="1">IF(OR(RemboursementAnticipé="",RemboursementAnticipé=0),"",IF(AND(RemboursementAnticipé&gt;0,IRAouinon="OUI"),MIN(0.03*(CRDAvantMensualite-MontantMensualité),TauxNominalEmprunt/2*J67),""))</f>
        <v/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34">
        <f t="shared" ca="1" si="9"/>
        <v>166427.76882653902</v>
      </c>
      <c r="AB67" s="34">
        <f ca="1">IF(CRDAvantMensualite2="","",IF(CRDAvantMensualite2&lt;MontantMensualité0,CRDAvantMensualite2*(1+(TauxNominalEmprunt+TAEA)/12),MontantMensualité0))</f>
        <v>997.62024847156681</v>
      </c>
      <c r="AC67" s="35">
        <f t="shared" ca="1" si="3"/>
        <v>741.04410486398581</v>
      </c>
      <c r="AD67" s="35">
        <f ca="1">IF(CRDAvantMensualite2&lt;&gt;"",CRDAvantMensualite2*(TauxNominalEmprunt/NbMensualitésParAn0),"")</f>
        <v>208.03471103317378</v>
      </c>
      <c r="AE67" s="35">
        <f t="shared" ca="1" si="4"/>
        <v>165686.72472167504</v>
      </c>
    </row>
    <row r="68" spans="1:31" x14ac:dyDescent="0.25">
      <c r="A68" s="38">
        <f ca="1">IF(DescriptionOk,A67+1,"")</f>
        <v>49</v>
      </c>
      <c r="B68" s="40">
        <f t="shared" ca="1" si="0"/>
        <v>45489</v>
      </c>
      <c r="C68" s="13">
        <f t="shared" ca="1" si="8"/>
        <v>165686.72472167504</v>
      </c>
      <c r="D68" s="13">
        <f ca="1">IF(CRDAvantMensualite="","",IF(CRDAvantMensualite&lt;MontantMensualité0,CRDAvantMensualite*(1+(TauxNominalEmprunt+TAEA)/12),MontantMensualité0))</f>
        <v>997.62024847156681</v>
      </c>
      <c r="E68" s="13">
        <f t="shared" ca="1" si="1"/>
        <v>742.18654785898434</v>
      </c>
      <c r="F68" s="13">
        <f ca="1">IF(CRDAvantMensualite&lt;&gt;"",CRDAvantMensualite*(TauxNominalEmprunt/NbMensualitésParAn0),"")</f>
        <v>207.10840590209381</v>
      </c>
      <c r="G68" s="13">
        <f t="shared" ca="1" si="2"/>
        <v>48.325294710488556</v>
      </c>
      <c r="H68" s="13">
        <f t="shared" ca="1" si="5"/>
        <v>164944.53817381605</v>
      </c>
      <c r="I68" s="46"/>
      <c r="J68" s="21">
        <f t="shared" ca="1" si="6"/>
        <v>0</v>
      </c>
      <c r="K68" s="14">
        <f t="shared" ca="1" si="7"/>
        <v>997.62024847156681</v>
      </c>
      <c r="L68" s="14" t="str">
        <f ca="1">IF(OR(RemboursementAnticipé="",RemboursementAnticipé=0),"",IF(AND(RemboursementAnticipé&gt;0,IRAouinon="OUI"),MIN(0.03*(CRDAvantMensualite-MontantMensualité),TauxNominalEmprunt/2*J68),""))</f>
        <v/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34">
        <f t="shared" ca="1" si="9"/>
        <v>165686.72472167504</v>
      </c>
      <c r="AB68" s="34">
        <f ca="1">IF(CRDAvantMensualite2="","",IF(CRDAvantMensualite2&lt;MontantMensualité0,CRDAvantMensualite2*(1+(TauxNominalEmprunt+TAEA)/12),MontantMensualité0))</f>
        <v>997.62024847156681</v>
      </c>
      <c r="AC68" s="35">
        <f t="shared" ca="1" si="3"/>
        <v>742.18654785898434</v>
      </c>
      <c r="AD68" s="35">
        <f ca="1">IF(CRDAvantMensualite2&lt;&gt;"",CRDAvantMensualite2*(TauxNominalEmprunt/NbMensualitésParAn0),"")</f>
        <v>207.10840590209381</v>
      </c>
      <c r="AE68" s="35">
        <f t="shared" ca="1" si="4"/>
        <v>164944.53817381605</v>
      </c>
    </row>
    <row r="69" spans="1:31" x14ac:dyDescent="0.25">
      <c r="A69" s="38">
        <f ca="1">IF(DescriptionOk,A68+1,"")</f>
        <v>50</v>
      </c>
      <c r="B69" s="40">
        <f t="shared" ca="1" si="0"/>
        <v>45520</v>
      </c>
      <c r="C69" s="13">
        <f t="shared" ca="1" si="8"/>
        <v>164944.53817381605</v>
      </c>
      <c r="D69" s="13">
        <f ca="1">IF(CRDAvantMensualite="","",IF(CRDAvantMensualite&lt;MontantMensualité0,CRDAvantMensualite*(1+(TauxNominalEmprunt+TAEA)/12),MontantMensualité0))</f>
        <v>997.62024847156681</v>
      </c>
      <c r="E69" s="13">
        <f t="shared" ca="1" si="1"/>
        <v>743.33075212026711</v>
      </c>
      <c r="F69" s="13">
        <f ca="1">IF(CRDAvantMensualite&lt;&gt;"",CRDAvantMensualite*(TauxNominalEmprunt/NbMensualitésParAn0),"")</f>
        <v>206.18067271727006</v>
      </c>
      <c r="G69" s="13">
        <f t="shared" ca="1" si="2"/>
        <v>48.108823634029683</v>
      </c>
      <c r="H69" s="13">
        <f t="shared" ca="1" si="5"/>
        <v>164201.20742169578</v>
      </c>
      <c r="I69" s="46"/>
      <c r="J69" s="21">
        <f t="shared" ca="1" si="6"/>
        <v>0</v>
      </c>
      <c r="K69" s="14">
        <f t="shared" ca="1" si="7"/>
        <v>997.62024847156681</v>
      </c>
      <c r="L69" s="14" t="str">
        <f ca="1">IF(OR(RemboursementAnticipé="",RemboursementAnticipé=0),"",IF(AND(RemboursementAnticipé&gt;0,IRAouinon="OUI"),MIN(0.03*(CRDAvantMensualite-MontantMensualité),TauxNominalEmprunt/2*J69),""))</f>
        <v/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34">
        <f t="shared" ca="1" si="9"/>
        <v>164944.53817381605</v>
      </c>
      <c r="AB69" s="34">
        <f ca="1">IF(CRDAvantMensualite2="","",IF(CRDAvantMensualite2&lt;MontantMensualité0,CRDAvantMensualite2*(1+(TauxNominalEmprunt+TAEA)/12),MontantMensualité0))</f>
        <v>997.62024847156681</v>
      </c>
      <c r="AC69" s="35">
        <f t="shared" ca="1" si="3"/>
        <v>743.33075212026711</v>
      </c>
      <c r="AD69" s="35">
        <f ca="1">IF(CRDAvantMensualite2&lt;&gt;"",CRDAvantMensualite2*(TauxNominalEmprunt/NbMensualitésParAn0),"")</f>
        <v>206.18067271727006</v>
      </c>
      <c r="AE69" s="35">
        <f t="shared" ca="1" si="4"/>
        <v>164201.20742169578</v>
      </c>
    </row>
    <row r="70" spans="1:31" x14ac:dyDescent="0.25">
      <c r="A70" s="38">
        <f ca="1">IF(DescriptionOk,A69+1,"")</f>
        <v>51</v>
      </c>
      <c r="B70" s="40">
        <f t="shared" ca="1" si="0"/>
        <v>45551</v>
      </c>
      <c r="C70" s="13">
        <f t="shared" ca="1" si="8"/>
        <v>164201.20742169578</v>
      </c>
      <c r="D70" s="13">
        <f ca="1">IF(CRDAvantMensualite="","",IF(CRDAvantMensualite&lt;MontantMensualité0,CRDAvantMensualite*(1+(TauxNominalEmprunt+TAEA)/12),MontantMensualité0))</f>
        <v>997.62024847156681</v>
      </c>
      <c r="E70" s="13">
        <f t="shared" ca="1" si="1"/>
        <v>744.47672036311906</v>
      </c>
      <c r="F70" s="13">
        <f ca="1">IF(CRDAvantMensualite&lt;&gt;"",CRDAvantMensualite*(TauxNominalEmprunt/NbMensualitésParAn0),"")</f>
        <v>205.25150927711974</v>
      </c>
      <c r="G70" s="13">
        <f t="shared" ca="1" si="2"/>
        <v>47.892018831327938</v>
      </c>
      <c r="H70" s="13">
        <f t="shared" ca="1" si="5"/>
        <v>163456.73070133268</v>
      </c>
      <c r="I70" s="46"/>
      <c r="J70" s="21">
        <f t="shared" ca="1" si="6"/>
        <v>0</v>
      </c>
      <c r="K70" s="14">
        <f t="shared" ca="1" si="7"/>
        <v>997.62024847156681</v>
      </c>
      <c r="L70" s="14" t="str">
        <f ca="1">IF(OR(RemboursementAnticipé="",RemboursementAnticipé=0),"",IF(AND(RemboursementAnticipé&gt;0,IRAouinon="OUI"),MIN(0.03*(CRDAvantMensualite-MontantMensualité),TauxNominalEmprunt/2*J70),""))</f>
        <v/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34">
        <f t="shared" ca="1" si="9"/>
        <v>164201.20742169578</v>
      </c>
      <c r="AB70" s="34">
        <f ca="1">IF(CRDAvantMensualite2="","",IF(CRDAvantMensualite2&lt;MontantMensualité0,CRDAvantMensualite2*(1+(TauxNominalEmprunt+TAEA)/12),MontantMensualité0))</f>
        <v>997.62024847156681</v>
      </c>
      <c r="AC70" s="35">
        <f t="shared" ca="1" si="3"/>
        <v>744.47672036311906</v>
      </c>
      <c r="AD70" s="35">
        <f ca="1">IF(CRDAvantMensualite2&lt;&gt;"",CRDAvantMensualite2*(TauxNominalEmprunt/NbMensualitésParAn0),"")</f>
        <v>205.25150927711974</v>
      </c>
      <c r="AE70" s="35">
        <f t="shared" ca="1" si="4"/>
        <v>163456.73070133268</v>
      </c>
    </row>
    <row r="71" spans="1:31" x14ac:dyDescent="0.25">
      <c r="A71" s="38">
        <f ca="1">IF(DescriptionOk,A70+1,"")</f>
        <v>52</v>
      </c>
      <c r="B71" s="40">
        <f t="shared" ca="1" si="0"/>
        <v>45581</v>
      </c>
      <c r="C71" s="13">
        <f t="shared" ca="1" si="8"/>
        <v>163456.73070133268</v>
      </c>
      <c r="D71" s="13">
        <f ca="1">IF(CRDAvantMensualite="","",IF(CRDAvantMensualite&lt;MontantMensualité0,CRDAvantMensualite*(1+(TauxNominalEmprunt+TAEA)/12),MontantMensualité0))</f>
        <v>997.62024847156681</v>
      </c>
      <c r="E71" s="13">
        <f t="shared" ca="1" si="1"/>
        <v>745.62445530701223</v>
      </c>
      <c r="F71" s="13">
        <f ca="1">IF(CRDAvantMensualite&lt;&gt;"",CRDAvantMensualite*(TauxNominalEmprunt/NbMensualitésParAn0),"")</f>
        <v>204.32091337666586</v>
      </c>
      <c r="G71" s="13">
        <f t="shared" ca="1" si="2"/>
        <v>47.674879787888699</v>
      </c>
      <c r="H71" s="13">
        <f t="shared" ca="1" si="5"/>
        <v>162711.10624602568</v>
      </c>
      <c r="I71" s="46"/>
      <c r="J71" s="21">
        <f t="shared" ca="1" si="6"/>
        <v>0</v>
      </c>
      <c r="K71" s="14">
        <f t="shared" ca="1" si="7"/>
        <v>997.62024847156681</v>
      </c>
      <c r="L71" s="14" t="str">
        <f ca="1">IF(OR(RemboursementAnticipé="",RemboursementAnticipé=0),"",IF(AND(RemboursementAnticipé&gt;0,IRAouinon="OUI"),MIN(0.03*(CRDAvantMensualite-MontantMensualité),TauxNominalEmprunt/2*J71),""))</f>
        <v/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34">
        <f t="shared" ca="1" si="9"/>
        <v>163456.73070133268</v>
      </c>
      <c r="AB71" s="34">
        <f ca="1">IF(CRDAvantMensualite2="","",IF(CRDAvantMensualite2&lt;MontantMensualité0,CRDAvantMensualite2*(1+(TauxNominalEmprunt+TAEA)/12),MontantMensualité0))</f>
        <v>997.62024847156681</v>
      </c>
      <c r="AC71" s="35">
        <f t="shared" ca="1" si="3"/>
        <v>745.62445530701223</v>
      </c>
      <c r="AD71" s="35">
        <f ca="1">IF(CRDAvantMensualite2&lt;&gt;"",CRDAvantMensualite2*(TauxNominalEmprunt/NbMensualitésParAn0),"")</f>
        <v>204.32091337666586</v>
      </c>
      <c r="AE71" s="35">
        <f t="shared" ca="1" si="4"/>
        <v>162711.10624602568</v>
      </c>
    </row>
    <row r="72" spans="1:31" x14ac:dyDescent="0.25">
      <c r="A72" s="38">
        <f ca="1">IF(DescriptionOk,A71+1,"")</f>
        <v>53</v>
      </c>
      <c r="B72" s="40">
        <f t="shared" ca="1" si="0"/>
        <v>45612</v>
      </c>
      <c r="C72" s="13">
        <f t="shared" ca="1" si="8"/>
        <v>162711.10624602568</v>
      </c>
      <c r="D72" s="13">
        <f ca="1">IF(CRDAvantMensualite="","",IF(CRDAvantMensualite&lt;MontantMensualité0,CRDAvantMensualite*(1+(TauxNominalEmprunt+TAEA)/12),MontantMensualité0))</f>
        <v>997.62024847156681</v>
      </c>
      <c r="E72" s="13">
        <f t="shared" ca="1" si="1"/>
        <v>746.77395967561051</v>
      </c>
      <c r="F72" s="13">
        <f ca="1">IF(CRDAvantMensualite&lt;&gt;"",CRDAvantMensualite*(TauxNominalEmprunt/NbMensualitésParAn0),"")</f>
        <v>203.3888828075321</v>
      </c>
      <c r="G72" s="13">
        <f t="shared" ca="1" si="2"/>
        <v>47.457405988424163</v>
      </c>
      <c r="H72" s="13">
        <f t="shared" ca="1" si="5"/>
        <v>161964.33228635008</v>
      </c>
      <c r="I72" s="46"/>
      <c r="J72" s="21">
        <f t="shared" ca="1" si="6"/>
        <v>0</v>
      </c>
      <c r="K72" s="14">
        <f t="shared" ca="1" si="7"/>
        <v>997.62024847156681</v>
      </c>
      <c r="L72" s="14" t="str">
        <f ca="1">IF(OR(RemboursementAnticipé="",RemboursementAnticipé=0),"",IF(AND(RemboursementAnticipé&gt;0,IRAouinon="OUI"),MIN(0.03*(CRDAvantMensualite-MontantMensualité),TauxNominalEmprunt/2*J72),""))</f>
        <v/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34">
        <f t="shared" ca="1" si="9"/>
        <v>162711.10624602568</v>
      </c>
      <c r="AB72" s="34">
        <f ca="1">IF(CRDAvantMensualite2="","",IF(CRDAvantMensualite2&lt;MontantMensualité0,CRDAvantMensualite2*(1+(TauxNominalEmprunt+TAEA)/12),MontantMensualité0))</f>
        <v>997.62024847156681</v>
      </c>
      <c r="AC72" s="35">
        <f t="shared" ca="1" si="3"/>
        <v>746.77395967561051</v>
      </c>
      <c r="AD72" s="35">
        <f ca="1">IF(CRDAvantMensualite2&lt;&gt;"",CRDAvantMensualite2*(TauxNominalEmprunt/NbMensualitésParAn0),"")</f>
        <v>203.3888828075321</v>
      </c>
      <c r="AE72" s="35">
        <f t="shared" ca="1" si="4"/>
        <v>161964.33228635008</v>
      </c>
    </row>
    <row r="73" spans="1:31" x14ac:dyDescent="0.25">
      <c r="A73" s="38">
        <f ca="1">IF(DescriptionOk,A72+1,"")</f>
        <v>54</v>
      </c>
      <c r="B73" s="40">
        <f t="shared" ca="1" si="0"/>
        <v>45642</v>
      </c>
      <c r="C73" s="13">
        <f t="shared" ca="1" si="8"/>
        <v>161964.33228635008</v>
      </c>
      <c r="D73" s="13">
        <f ca="1">IF(CRDAvantMensualite="","",IF(CRDAvantMensualite&lt;MontantMensualité0,CRDAvantMensualite*(1+(TauxNominalEmprunt+TAEA)/12),MontantMensualité0))</f>
        <v>997.62024847156681</v>
      </c>
      <c r="E73" s="13">
        <f t="shared" ca="1" si="1"/>
        <v>747.92523619677718</v>
      </c>
      <c r="F73" s="13">
        <f ca="1">IF(CRDAvantMensualite&lt;&gt;"",CRDAvantMensualite*(TauxNominalEmprunt/NbMensualitésParAn0),"")</f>
        <v>202.4554153579376</v>
      </c>
      <c r="G73" s="13">
        <f t="shared" ca="1" si="2"/>
        <v>47.239596916852108</v>
      </c>
      <c r="H73" s="13">
        <f t="shared" ca="1" si="5"/>
        <v>161216.4070501533</v>
      </c>
      <c r="I73" s="46"/>
      <c r="J73" s="21">
        <f t="shared" ca="1" si="6"/>
        <v>0</v>
      </c>
      <c r="K73" s="14">
        <f t="shared" ca="1" si="7"/>
        <v>997.62024847156681</v>
      </c>
      <c r="L73" s="14" t="str">
        <f ca="1">IF(OR(RemboursementAnticipé="",RemboursementAnticipé=0),"",IF(AND(RemboursementAnticipé&gt;0,IRAouinon="OUI"),MIN(0.03*(CRDAvantMensualite-MontantMensualité),TauxNominalEmprunt/2*J73),""))</f>
        <v/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34">
        <f t="shared" ca="1" si="9"/>
        <v>161964.33228635008</v>
      </c>
      <c r="AB73" s="34">
        <f ca="1">IF(CRDAvantMensualite2="","",IF(CRDAvantMensualite2&lt;MontantMensualité0,CRDAvantMensualite2*(1+(TauxNominalEmprunt+TAEA)/12),MontantMensualité0))</f>
        <v>997.62024847156681</v>
      </c>
      <c r="AC73" s="35">
        <f t="shared" ca="1" si="3"/>
        <v>747.92523619677718</v>
      </c>
      <c r="AD73" s="35">
        <f ca="1">IF(CRDAvantMensualite2&lt;&gt;"",CRDAvantMensualite2*(TauxNominalEmprunt/NbMensualitésParAn0),"")</f>
        <v>202.4554153579376</v>
      </c>
      <c r="AE73" s="35">
        <f t="shared" ca="1" si="4"/>
        <v>161216.4070501533</v>
      </c>
    </row>
    <row r="74" spans="1:31" x14ac:dyDescent="0.25">
      <c r="A74" s="38">
        <f ca="1">IF(DescriptionOk,A73+1,"")</f>
        <v>55</v>
      </c>
      <c r="B74" s="40">
        <f t="shared" ca="1" si="0"/>
        <v>45673</v>
      </c>
      <c r="C74" s="13">
        <f t="shared" ca="1" si="8"/>
        <v>161216.4070501533</v>
      </c>
      <c r="D74" s="13">
        <f ca="1">IF(CRDAvantMensualite="","",IF(CRDAvantMensualite&lt;MontantMensualité0,CRDAvantMensualite*(1+(TauxNominalEmprunt+TAEA)/12),MontantMensualité0))</f>
        <v>997.62024847156681</v>
      </c>
      <c r="E74" s="13">
        <f t="shared" ca="1" si="1"/>
        <v>749.07828760258053</v>
      </c>
      <c r="F74" s="13">
        <f ca="1">IF(CRDAvantMensualite&lt;&gt;"",CRDAvantMensualite*(TauxNominalEmprunt/NbMensualitésParAn0),"")</f>
        <v>201.52050881269162</v>
      </c>
      <c r="G74" s="13">
        <f t="shared" ca="1" si="2"/>
        <v>47.021452056294713</v>
      </c>
      <c r="H74" s="13">
        <f t="shared" ca="1" si="5"/>
        <v>160467.32876255072</v>
      </c>
      <c r="I74" s="46"/>
      <c r="J74" s="21">
        <f t="shared" ca="1" si="6"/>
        <v>0</v>
      </c>
      <c r="K74" s="14">
        <f t="shared" ca="1" si="7"/>
        <v>997.62024847156681</v>
      </c>
      <c r="L74" s="14" t="str">
        <f ca="1">IF(OR(RemboursementAnticipé="",RemboursementAnticipé=0),"",IF(AND(RemboursementAnticipé&gt;0,IRAouinon="OUI"),MIN(0.03*(CRDAvantMensualite-MontantMensualité),TauxNominalEmprunt/2*J74),""))</f>
        <v/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34">
        <f t="shared" ca="1" si="9"/>
        <v>161216.4070501533</v>
      </c>
      <c r="AB74" s="34">
        <f ca="1">IF(CRDAvantMensualite2="","",IF(CRDAvantMensualite2&lt;MontantMensualité0,CRDAvantMensualite2*(1+(TauxNominalEmprunt+TAEA)/12),MontantMensualité0))</f>
        <v>997.62024847156681</v>
      </c>
      <c r="AC74" s="35">
        <f t="shared" ca="1" si="3"/>
        <v>749.07828760258053</v>
      </c>
      <c r="AD74" s="35">
        <f ca="1">IF(CRDAvantMensualite2&lt;&gt;"",CRDAvantMensualite2*(TauxNominalEmprunt/NbMensualitésParAn0),"")</f>
        <v>201.52050881269162</v>
      </c>
      <c r="AE74" s="35">
        <f t="shared" ca="1" si="4"/>
        <v>160467.32876255072</v>
      </c>
    </row>
    <row r="75" spans="1:31" x14ac:dyDescent="0.25">
      <c r="A75" s="38">
        <f ca="1">IF(DescriptionOk,A74+1,"")</f>
        <v>56</v>
      </c>
      <c r="B75" s="40">
        <f t="shared" ca="1" si="0"/>
        <v>45704</v>
      </c>
      <c r="C75" s="13">
        <f t="shared" ca="1" si="8"/>
        <v>160467.32876255072</v>
      </c>
      <c r="D75" s="13">
        <f ca="1">IF(CRDAvantMensualite="","",IF(CRDAvantMensualite&lt;MontantMensualité0,CRDAvantMensualite*(1+(TauxNominalEmprunt+TAEA)/12),MontantMensualité0))</f>
        <v>997.62024847156681</v>
      </c>
      <c r="E75" s="13">
        <f t="shared" ca="1" si="1"/>
        <v>750.23311662930109</v>
      </c>
      <c r="F75" s="13">
        <f ca="1">IF(CRDAvantMensualite&lt;&gt;"",CRDAvantMensualite*(TauxNominalEmprunt/NbMensualitésParAn0),"")</f>
        <v>200.58416095318842</v>
      </c>
      <c r="G75" s="13">
        <f t="shared" ca="1" si="2"/>
        <v>46.802970889077301</v>
      </c>
      <c r="H75" s="13">
        <f t="shared" ca="1" si="5"/>
        <v>159717.09564592142</v>
      </c>
      <c r="I75" s="46"/>
      <c r="J75" s="21">
        <f t="shared" ca="1" si="6"/>
        <v>0</v>
      </c>
      <c r="K75" s="14">
        <f t="shared" ca="1" si="7"/>
        <v>997.62024847156681</v>
      </c>
      <c r="L75" s="14" t="str">
        <f ca="1">IF(OR(RemboursementAnticipé="",RemboursementAnticipé=0),"",IF(AND(RemboursementAnticipé&gt;0,IRAouinon="OUI"),MIN(0.03*(CRDAvantMensualite-MontantMensualité),TauxNominalEmprunt/2*J75),""))</f>
        <v/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34">
        <f t="shared" ca="1" si="9"/>
        <v>160467.32876255072</v>
      </c>
      <c r="AB75" s="34">
        <f ca="1">IF(CRDAvantMensualite2="","",IF(CRDAvantMensualite2&lt;MontantMensualité0,CRDAvantMensualite2*(1+(TauxNominalEmprunt+TAEA)/12),MontantMensualité0))</f>
        <v>997.62024847156681</v>
      </c>
      <c r="AC75" s="35">
        <f t="shared" ca="1" si="3"/>
        <v>750.23311662930109</v>
      </c>
      <c r="AD75" s="35">
        <f ca="1">IF(CRDAvantMensualite2&lt;&gt;"",CRDAvantMensualite2*(TauxNominalEmprunt/NbMensualitésParAn0),"")</f>
        <v>200.58416095318842</v>
      </c>
      <c r="AE75" s="35">
        <f t="shared" ca="1" si="4"/>
        <v>159717.09564592142</v>
      </c>
    </row>
    <row r="76" spans="1:31" x14ac:dyDescent="0.25">
      <c r="A76" s="38">
        <f ca="1">IF(DescriptionOk,A75+1,"")</f>
        <v>57</v>
      </c>
      <c r="B76" s="40">
        <f t="shared" ca="1" si="0"/>
        <v>45732</v>
      </c>
      <c r="C76" s="13">
        <f t="shared" ca="1" si="8"/>
        <v>159717.09564592142</v>
      </c>
      <c r="D76" s="13">
        <f ca="1">IF(CRDAvantMensualite="","",IF(CRDAvantMensualite&lt;MontantMensualité0,CRDAvantMensualite*(1+(TauxNominalEmprunt+TAEA)/12),MontantMensualité0))</f>
        <v>997.62024847156681</v>
      </c>
      <c r="E76" s="13">
        <f t="shared" ca="1" si="1"/>
        <v>751.38972601743785</v>
      </c>
      <c r="F76" s="13">
        <f ca="1">IF(CRDAvantMensualite&lt;&gt;"",CRDAvantMensualite*(TauxNominalEmprunt/NbMensualitésParAn0),"")</f>
        <v>199.64636955740178</v>
      </c>
      <c r="G76" s="13">
        <f t="shared" ca="1" si="2"/>
        <v>46.584152896727083</v>
      </c>
      <c r="H76" s="13">
        <f t="shared" ca="1" si="5"/>
        <v>158965.70591990399</v>
      </c>
      <c r="I76" s="46"/>
      <c r="J76" s="21">
        <f t="shared" ca="1" si="6"/>
        <v>0</v>
      </c>
      <c r="K76" s="14">
        <f t="shared" ca="1" si="7"/>
        <v>997.62024847156681</v>
      </c>
      <c r="L76" s="14" t="str">
        <f ca="1">IF(OR(RemboursementAnticipé="",RemboursementAnticipé=0),"",IF(AND(RemboursementAnticipé&gt;0,IRAouinon="OUI"),MIN(0.03*(CRDAvantMensualite-MontantMensualité),TauxNominalEmprunt/2*J76),""))</f>
        <v/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34">
        <f t="shared" ca="1" si="9"/>
        <v>159717.09564592142</v>
      </c>
      <c r="AB76" s="34">
        <f ca="1">IF(CRDAvantMensualite2="","",IF(CRDAvantMensualite2&lt;MontantMensualité0,CRDAvantMensualite2*(1+(TauxNominalEmprunt+TAEA)/12),MontantMensualité0))</f>
        <v>997.62024847156681</v>
      </c>
      <c r="AC76" s="35">
        <f t="shared" ca="1" si="3"/>
        <v>751.38972601743785</v>
      </c>
      <c r="AD76" s="35">
        <f ca="1">IF(CRDAvantMensualite2&lt;&gt;"",CRDAvantMensualite2*(TauxNominalEmprunt/NbMensualitésParAn0),"")</f>
        <v>199.64636955740178</v>
      </c>
      <c r="AE76" s="35">
        <f t="shared" ca="1" si="4"/>
        <v>158965.70591990399</v>
      </c>
    </row>
    <row r="77" spans="1:31" x14ac:dyDescent="0.25">
      <c r="A77" s="38">
        <f ca="1">IF(DescriptionOk,A76+1,"")</f>
        <v>58</v>
      </c>
      <c r="B77" s="40">
        <f t="shared" ca="1" si="0"/>
        <v>45763</v>
      </c>
      <c r="C77" s="13">
        <f t="shared" ca="1" si="8"/>
        <v>158965.70591990399</v>
      </c>
      <c r="D77" s="13">
        <f ca="1">IF(CRDAvantMensualite="","",IF(CRDAvantMensualite&lt;MontantMensualité0,CRDAvantMensualite*(1+(TauxNominalEmprunt+TAEA)/12),MontantMensualité0))</f>
        <v>997.62024847156681</v>
      </c>
      <c r="E77" s="13">
        <f t="shared" ca="1" si="1"/>
        <v>752.54811851171473</v>
      </c>
      <c r="F77" s="13">
        <f ca="1">IF(CRDAvantMensualite&lt;&gt;"",CRDAvantMensualite*(TauxNominalEmprunt/NbMensualitésParAn0),"")</f>
        <v>198.70713239988001</v>
      </c>
      <c r="G77" s="13">
        <f t="shared" ca="1" si="2"/>
        <v>46.364997559972004</v>
      </c>
      <c r="H77" s="13">
        <f t="shared" ca="1" si="5"/>
        <v>158213.15780139228</v>
      </c>
      <c r="I77" s="46"/>
      <c r="J77" s="21">
        <f t="shared" ca="1" si="6"/>
        <v>0</v>
      </c>
      <c r="K77" s="14">
        <f t="shared" ca="1" si="7"/>
        <v>997.62024847156681</v>
      </c>
      <c r="L77" s="14" t="str">
        <f ca="1">IF(OR(RemboursementAnticipé="",RemboursementAnticipé=0),"",IF(AND(RemboursementAnticipé&gt;0,IRAouinon="OUI"),MIN(0.03*(CRDAvantMensualite-MontantMensualité),TauxNominalEmprunt/2*J77),""))</f>
        <v/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34">
        <f t="shared" ca="1" si="9"/>
        <v>158965.70591990399</v>
      </c>
      <c r="AB77" s="34">
        <f ca="1">IF(CRDAvantMensualite2="","",IF(CRDAvantMensualite2&lt;MontantMensualité0,CRDAvantMensualite2*(1+(TauxNominalEmprunt+TAEA)/12),MontantMensualité0))</f>
        <v>997.62024847156681</v>
      </c>
      <c r="AC77" s="35">
        <f t="shared" ca="1" si="3"/>
        <v>752.54811851171473</v>
      </c>
      <c r="AD77" s="35">
        <f ca="1">IF(CRDAvantMensualite2&lt;&gt;"",CRDAvantMensualite2*(TauxNominalEmprunt/NbMensualitésParAn0),"")</f>
        <v>198.70713239988001</v>
      </c>
      <c r="AE77" s="35">
        <f t="shared" ca="1" si="4"/>
        <v>158213.15780139228</v>
      </c>
    </row>
    <row r="78" spans="1:31" x14ac:dyDescent="0.25">
      <c r="A78" s="38">
        <f ca="1">IF(DescriptionOk,A77+1,"")</f>
        <v>59</v>
      </c>
      <c r="B78" s="40">
        <f t="shared" ca="1" si="0"/>
        <v>45793</v>
      </c>
      <c r="C78" s="13">
        <f t="shared" ca="1" si="8"/>
        <v>158213.15780139228</v>
      </c>
      <c r="D78" s="13">
        <f ca="1">IF(CRDAvantMensualite="","",IF(CRDAvantMensualite&lt;MontantMensualité0,CRDAvantMensualite*(1+(TauxNominalEmprunt+TAEA)/12),MontantMensualité0))</f>
        <v>997.62024847156681</v>
      </c>
      <c r="E78" s="13">
        <f t="shared" ca="1" si="1"/>
        <v>753.70829686108698</v>
      </c>
      <c r="F78" s="13">
        <f ca="1">IF(CRDAvantMensualite&lt;&gt;"",CRDAvantMensualite*(TauxNominalEmprunt/NbMensualitésParAn0),"")</f>
        <v>197.76644725174037</v>
      </c>
      <c r="G78" s="13">
        <f t="shared" ca="1" si="2"/>
        <v>46.145504358739423</v>
      </c>
      <c r="H78" s="13">
        <f t="shared" ca="1" si="5"/>
        <v>157459.44950453119</v>
      </c>
      <c r="I78" s="46"/>
      <c r="J78" s="21">
        <f t="shared" ca="1" si="6"/>
        <v>0</v>
      </c>
      <c r="K78" s="14">
        <f t="shared" ca="1" si="7"/>
        <v>997.62024847156681</v>
      </c>
      <c r="L78" s="14" t="str">
        <f ca="1">IF(OR(RemboursementAnticipé="",RemboursementAnticipé=0),"",IF(AND(RemboursementAnticipé&gt;0,IRAouinon="OUI"),MIN(0.03*(CRDAvantMensualite-MontantMensualité),TauxNominalEmprunt/2*J78),""))</f>
        <v/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34">
        <f t="shared" ca="1" si="9"/>
        <v>158213.15780139228</v>
      </c>
      <c r="AB78" s="34">
        <f ca="1">IF(CRDAvantMensualite2="","",IF(CRDAvantMensualite2&lt;MontantMensualité0,CRDAvantMensualite2*(1+(TauxNominalEmprunt+TAEA)/12),MontantMensualité0))</f>
        <v>997.62024847156681</v>
      </c>
      <c r="AC78" s="35">
        <f t="shared" ca="1" si="3"/>
        <v>753.70829686108698</v>
      </c>
      <c r="AD78" s="35">
        <f ca="1">IF(CRDAvantMensualite2&lt;&gt;"",CRDAvantMensualite2*(TauxNominalEmprunt/NbMensualitésParAn0),"")</f>
        <v>197.76644725174037</v>
      </c>
      <c r="AE78" s="35">
        <f t="shared" ca="1" si="4"/>
        <v>157459.44950453119</v>
      </c>
    </row>
    <row r="79" spans="1:31" x14ac:dyDescent="0.25">
      <c r="A79" s="39">
        <f ca="1">IF(DescriptionOk,A78+1,"")</f>
        <v>60</v>
      </c>
      <c r="B79" s="41">
        <f t="shared" ca="1" si="0"/>
        <v>45824</v>
      </c>
      <c r="C79" s="16">
        <f t="shared" ca="1" si="8"/>
        <v>157459.44950453119</v>
      </c>
      <c r="D79" s="16">
        <f ca="1">IF(CRDAvantMensualite="","",IF(CRDAvantMensualite&lt;MontantMensualité0,CRDAvantMensualite*(1+(TauxNominalEmprunt+TAEA)/12),MontantMensualité0))</f>
        <v>997.62024847156681</v>
      </c>
      <c r="E79" s="16">
        <f t="shared" ca="1" si="1"/>
        <v>754.87026381874784</v>
      </c>
      <c r="F79" s="16">
        <f ca="1">IF(CRDAvantMensualite&lt;&gt;"",CRDAvantMensualite*(TauxNominalEmprunt/NbMensualitésParAn0),"")</f>
        <v>196.824311880664</v>
      </c>
      <c r="G79" s="16">
        <f t="shared" ca="1" si="2"/>
        <v>45.925672772154932</v>
      </c>
      <c r="H79" s="16">
        <f t="shared" ca="1" si="5"/>
        <v>156704.57924071245</v>
      </c>
      <c r="I79" s="46"/>
      <c r="J79" s="22">
        <f t="shared" ca="1" si="6"/>
        <v>0</v>
      </c>
      <c r="K79" s="15">
        <f t="shared" ca="1" si="7"/>
        <v>997.62024847156681</v>
      </c>
      <c r="L79" s="15" t="str">
        <f ca="1">IF(OR(RemboursementAnticipé="",RemboursementAnticipé=0),"",IF(AND(RemboursementAnticipé&gt;0,IRAouinon="OUI"),MIN(0.03*(CRDAvantMensualite-MontantMensualité),TauxNominalEmprunt/2*J79),""))</f>
        <v/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34">
        <f t="shared" ca="1" si="9"/>
        <v>157459.44950453119</v>
      </c>
      <c r="AB79" s="34">
        <f ca="1">IF(CRDAvantMensualite2="","",IF(CRDAvantMensualite2&lt;MontantMensualité0,CRDAvantMensualite2*(1+(TauxNominalEmprunt+TAEA)/12),MontantMensualité0))</f>
        <v>997.62024847156681</v>
      </c>
      <c r="AC79" s="35">
        <f t="shared" ca="1" si="3"/>
        <v>754.87026381874784</v>
      </c>
      <c r="AD79" s="35">
        <f ca="1">IF(CRDAvantMensualite2&lt;&gt;"",CRDAvantMensualite2*(TauxNominalEmprunt/NbMensualitésParAn0),"")</f>
        <v>196.824311880664</v>
      </c>
      <c r="AE79" s="35">
        <f t="shared" ca="1" si="4"/>
        <v>156704.57924071245</v>
      </c>
    </row>
    <row r="80" spans="1:31" x14ac:dyDescent="0.25">
      <c r="A80" s="38">
        <f ca="1">IF(DescriptionOk,A79+1,"")</f>
        <v>61</v>
      </c>
      <c r="B80" s="40">
        <f t="shared" ca="1" si="0"/>
        <v>45854</v>
      </c>
      <c r="C80" s="13">
        <f t="shared" ca="1" si="8"/>
        <v>156704.57924071245</v>
      </c>
      <c r="D80" s="13">
        <f ca="1">IF(CRDAvantMensualite="","",IF(CRDAvantMensualite&lt;MontantMensualité0,CRDAvantMensualite*(1+(TauxNominalEmprunt+TAEA)/12),MontantMensualité0))</f>
        <v>997.62024847156681</v>
      </c>
      <c r="E80" s="13">
        <f t="shared" ca="1" si="1"/>
        <v>756.03402214213509</v>
      </c>
      <c r="F80" s="13">
        <f ca="1">IF(CRDAvantMensualite&lt;&gt;"",CRDAvantMensualite*(TauxNominalEmprunt/NbMensualitésParAn0),"")</f>
        <v>195.88072405089056</v>
      </c>
      <c r="G80" s="13">
        <f t="shared" ca="1" si="2"/>
        <v>45.70550227854114</v>
      </c>
      <c r="H80" s="13">
        <f t="shared" ca="1" si="5"/>
        <v>155948.54521857033</v>
      </c>
      <c r="I80" s="46"/>
      <c r="J80" s="21">
        <f t="shared" ca="1" si="6"/>
        <v>0</v>
      </c>
      <c r="K80" s="14">
        <f t="shared" ca="1" si="7"/>
        <v>997.62024847156681</v>
      </c>
      <c r="L80" s="14" t="str">
        <f ca="1">IF(OR(RemboursementAnticipé="",RemboursementAnticipé=0),"",IF(AND(RemboursementAnticipé&gt;0,IRAouinon="OUI"),MIN(0.03*(CRDAvantMensualite-MontantMensualité),TauxNominalEmprunt/2*J80),""))</f>
        <v/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34">
        <f t="shared" ca="1" si="9"/>
        <v>156704.57924071245</v>
      </c>
      <c r="AB80" s="34">
        <f ca="1">IF(CRDAvantMensualite2="","",IF(CRDAvantMensualite2&lt;MontantMensualité0,CRDAvantMensualite2*(1+(TauxNominalEmprunt+TAEA)/12),MontantMensualité0))</f>
        <v>997.62024847156681</v>
      </c>
      <c r="AC80" s="35">
        <f t="shared" ca="1" si="3"/>
        <v>756.03402214213509</v>
      </c>
      <c r="AD80" s="35">
        <f ca="1">IF(CRDAvantMensualite2&lt;&gt;"",CRDAvantMensualite2*(TauxNominalEmprunt/NbMensualitésParAn0),"")</f>
        <v>195.88072405089056</v>
      </c>
      <c r="AE80" s="35">
        <f t="shared" ca="1" si="4"/>
        <v>155948.54521857033</v>
      </c>
    </row>
    <row r="81" spans="1:31" x14ac:dyDescent="0.25">
      <c r="A81" s="38">
        <f ca="1">IF(DescriptionOk,A80+1,"")</f>
        <v>62</v>
      </c>
      <c r="B81" s="40">
        <f t="shared" ca="1" si="0"/>
        <v>45885</v>
      </c>
      <c r="C81" s="13">
        <f t="shared" ca="1" si="8"/>
        <v>155948.54521857033</v>
      </c>
      <c r="D81" s="13">
        <f ca="1">IF(CRDAvantMensualite="","",IF(CRDAvantMensualite&lt;MontantMensualité0,CRDAvantMensualite*(1+(TauxNominalEmprunt+TAEA)/12),MontantMensualité0))</f>
        <v>997.62024847156681</v>
      </c>
      <c r="E81" s="13">
        <f t="shared" ca="1" si="1"/>
        <v>757.19957459293755</v>
      </c>
      <c r="F81" s="13">
        <f ca="1">IF(CRDAvantMensualite&lt;&gt;"",CRDAvantMensualite*(TauxNominalEmprunt/NbMensualitésParAn0),"")</f>
        <v>194.93568152321291</v>
      </c>
      <c r="G81" s="13">
        <f t="shared" ca="1" si="2"/>
        <v>45.484992355416352</v>
      </c>
      <c r="H81" s="13">
        <f t="shared" ca="1" si="5"/>
        <v>155191.3456439774</v>
      </c>
      <c r="I81" s="46"/>
      <c r="J81" s="21">
        <f t="shared" ca="1" si="6"/>
        <v>0</v>
      </c>
      <c r="K81" s="14">
        <f t="shared" ca="1" si="7"/>
        <v>997.62024847156681</v>
      </c>
      <c r="L81" s="14" t="str">
        <f ca="1">IF(OR(RemboursementAnticipé="",RemboursementAnticipé=0),"",IF(AND(RemboursementAnticipé&gt;0,IRAouinon="OUI"),MIN(0.03*(CRDAvantMensualite-MontantMensualité),TauxNominalEmprunt/2*J81),""))</f>
        <v/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34">
        <f t="shared" ca="1" si="9"/>
        <v>155948.54521857033</v>
      </c>
      <c r="AB81" s="34">
        <f ca="1">IF(CRDAvantMensualite2="","",IF(CRDAvantMensualite2&lt;MontantMensualité0,CRDAvantMensualite2*(1+(TauxNominalEmprunt+TAEA)/12),MontantMensualité0))</f>
        <v>997.62024847156681</v>
      </c>
      <c r="AC81" s="35">
        <f t="shared" ca="1" si="3"/>
        <v>757.19957459293755</v>
      </c>
      <c r="AD81" s="35">
        <f ca="1">IF(CRDAvantMensualite2&lt;&gt;"",CRDAvantMensualite2*(TauxNominalEmprunt/NbMensualitésParAn0),"")</f>
        <v>194.93568152321291</v>
      </c>
      <c r="AE81" s="35">
        <f t="shared" ca="1" si="4"/>
        <v>155191.3456439774</v>
      </c>
    </row>
    <row r="82" spans="1:31" x14ac:dyDescent="0.25">
      <c r="A82" s="38">
        <f ca="1">IF(DescriptionOk,A81+1,"")</f>
        <v>63</v>
      </c>
      <c r="B82" s="40">
        <f t="shared" ca="1" si="0"/>
        <v>45916</v>
      </c>
      <c r="C82" s="13">
        <f t="shared" ca="1" si="8"/>
        <v>155191.3456439774</v>
      </c>
      <c r="D82" s="13">
        <f ca="1">IF(CRDAvantMensualite="","",IF(CRDAvantMensualite&lt;MontantMensualité0,CRDAvantMensualite*(1+(TauxNominalEmprunt+TAEA)/12),MontantMensualité0))</f>
        <v>997.62024847156681</v>
      </c>
      <c r="E82" s="13">
        <f t="shared" ca="1" si="1"/>
        <v>758.36692393710166</v>
      </c>
      <c r="F82" s="13">
        <f ca="1">IF(CRDAvantMensualite&lt;&gt;"",CRDAvantMensualite*(TauxNominalEmprunt/NbMensualitésParAn0),"")</f>
        <v>193.98918205497176</v>
      </c>
      <c r="G82" s="13">
        <f t="shared" ca="1" si="2"/>
        <v>45.264142479493415</v>
      </c>
      <c r="H82" s="13">
        <f t="shared" ca="1" si="5"/>
        <v>154432.97872004029</v>
      </c>
      <c r="I82" s="46"/>
      <c r="J82" s="21">
        <f t="shared" ca="1" si="6"/>
        <v>0</v>
      </c>
      <c r="K82" s="14">
        <f t="shared" ca="1" si="7"/>
        <v>997.62024847156681</v>
      </c>
      <c r="L82" s="14" t="str">
        <f ca="1">IF(OR(RemboursementAnticipé="",RemboursementAnticipé=0),"",IF(AND(RemboursementAnticipé&gt;0,IRAouinon="OUI"),MIN(0.03*(CRDAvantMensualite-MontantMensualité),TauxNominalEmprunt/2*J82),""))</f>
        <v/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34">
        <f t="shared" ca="1" si="9"/>
        <v>155191.3456439774</v>
      </c>
      <c r="AB82" s="34">
        <f ca="1">IF(CRDAvantMensualite2="","",IF(CRDAvantMensualite2&lt;MontantMensualité0,CRDAvantMensualite2*(1+(TauxNominalEmprunt+TAEA)/12),MontantMensualité0))</f>
        <v>997.62024847156681</v>
      </c>
      <c r="AC82" s="35">
        <f t="shared" ca="1" si="3"/>
        <v>758.36692393710166</v>
      </c>
      <c r="AD82" s="35">
        <f ca="1">IF(CRDAvantMensualite2&lt;&gt;"",CRDAvantMensualite2*(TauxNominalEmprunt/NbMensualitésParAn0),"")</f>
        <v>193.98918205497176</v>
      </c>
      <c r="AE82" s="35">
        <f t="shared" ca="1" si="4"/>
        <v>154432.97872004029</v>
      </c>
    </row>
    <row r="83" spans="1:31" x14ac:dyDescent="0.25">
      <c r="A83" s="38">
        <f ca="1">IF(DescriptionOk,A82+1,"")</f>
        <v>64</v>
      </c>
      <c r="B83" s="40">
        <f t="shared" ca="1" si="0"/>
        <v>45946</v>
      </c>
      <c r="C83" s="13">
        <f t="shared" ca="1" si="8"/>
        <v>154432.97872004029</v>
      </c>
      <c r="D83" s="13">
        <f ca="1">IF(CRDAvantMensualite="","",IF(CRDAvantMensualite&lt;MontantMensualité0,CRDAvantMensualite*(1+(TauxNominalEmprunt+TAEA)/12),MontantMensualité0))</f>
        <v>997.62024847156681</v>
      </c>
      <c r="E83" s="13">
        <f t="shared" ca="1" si="1"/>
        <v>759.536072944838</v>
      </c>
      <c r="F83" s="13">
        <f ca="1">IF(CRDAvantMensualite&lt;&gt;"",CRDAvantMensualite*(TauxNominalEmprunt/NbMensualitésParAn0),"")</f>
        <v>193.04122340005037</v>
      </c>
      <c r="G83" s="13">
        <f t="shared" ca="1" si="2"/>
        <v>45.042952126678422</v>
      </c>
      <c r="H83" s="13">
        <f t="shared" ca="1" si="5"/>
        <v>153673.44264709545</v>
      </c>
      <c r="I83" s="46"/>
      <c r="J83" s="21">
        <f t="shared" ca="1" si="6"/>
        <v>0</v>
      </c>
      <c r="K83" s="14">
        <f t="shared" ca="1" si="7"/>
        <v>997.62024847156681</v>
      </c>
      <c r="L83" s="14" t="str">
        <f ca="1">IF(OR(RemboursementAnticipé="",RemboursementAnticipé=0),"",IF(AND(RemboursementAnticipé&gt;0,IRAouinon="OUI"),MIN(0.03*(CRDAvantMensualite-MontantMensualité),TauxNominalEmprunt/2*J83),""))</f>
        <v/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34">
        <f t="shared" ca="1" si="9"/>
        <v>154432.97872004029</v>
      </c>
      <c r="AB83" s="34">
        <f ca="1">IF(CRDAvantMensualite2="","",IF(CRDAvantMensualite2&lt;MontantMensualité0,CRDAvantMensualite2*(1+(TauxNominalEmprunt+TAEA)/12),MontantMensualité0))</f>
        <v>997.62024847156681</v>
      </c>
      <c r="AC83" s="35">
        <f t="shared" ca="1" si="3"/>
        <v>759.536072944838</v>
      </c>
      <c r="AD83" s="35">
        <f ca="1">IF(CRDAvantMensualite2&lt;&gt;"",CRDAvantMensualite2*(TauxNominalEmprunt/NbMensualitésParAn0),"")</f>
        <v>193.04122340005037</v>
      </c>
      <c r="AE83" s="35">
        <f t="shared" ca="1" si="4"/>
        <v>153673.44264709545</v>
      </c>
    </row>
    <row r="84" spans="1:31" x14ac:dyDescent="0.25">
      <c r="A84" s="38">
        <f ca="1">IF(DescriptionOk,A83+1,"")</f>
        <v>65</v>
      </c>
      <c r="B84" s="40">
        <f t="shared" ref="B84:B147" ca="1" si="10">IF(CRDAvantMensualite&lt;&gt;"",DATE(YEAR(DateDébutPrêt),MONTH(DateDébutPrêt)+(NMensualite)*12/NbMensualitésParAn0-1,DAY(DateDébutPrêt)),"")</f>
        <v>45977</v>
      </c>
      <c r="C84" s="13">
        <f t="shared" ca="1" si="8"/>
        <v>153673.44264709545</v>
      </c>
      <c r="D84" s="13">
        <f ca="1">IF(CRDAvantMensualite="","",IF(CRDAvantMensualite&lt;MontantMensualité0,CRDAvantMensualite*(1+(TauxNominalEmprunt+TAEA)/12),MontantMensualité0))</f>
        <v>997.62024847156681</v>
      </c>
      <c r="E84" s="13">
        <f t="shared" ref="E84:E147" ca="1" si="11">IF(CRDAvantMensualite="","",MontantVersementMensuel-IntérêtsMensualité-CRDAvantMensualite*(TAEA/NbMensualitésParAn0))</f>
        <v>760.70702439062802</v>
      </c>
      <c r="F84" s="13">
        <f ca="1">IF(CRDAvantMensualite&lt;&gt;"",CRDAvantMensualite*(TauxNominalEmprunt/NbMensualitésParAn0),"")</f>
        <v>192.09180330886932</v>
      </c>
      <c r="G84" s="13">
        <f t="shared" ref="G84:G147" ca="1" si="12">IF(CRDAvantMensualite&lt;&gt;"",CRDAvantMensualite*(TAEA/NbMensualitésParAn0),"")</f>
        <v>44.821420772069509</v>
      </c>
      <c r="H84" s="13">
        <f t="shared" ca="1" si="5"/>
        <v>152912.73562270481</v>
      </c>
      <c r="I84" s="46"/>
      <c r="J84" s="21">
        <f t="shared" ref="J84:J147" ca="1" si="13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>0</v>
      </c>
      <c r="K84" s="14">
        <f t="shared" ca="1" si="7"/>
        <v>997.62024847156681</v>
      </c>
      <c r="L84" s="14" t="str">
        <f ca="1">IF(OR(RemboursementAnticipé="",RemboursementAnticipé=0),"",IF(AND(RemboursementAnticipé&gt;0,IRAouinon="OUI"),MIN(0.03*(CRDAvantMensualite-MontantMensualité),TauxNominalEmprunt/2*J84),""))</f>
        <v/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34">
        <f t="shared" ca="1" si="9"/>
        <v>153673.44264709545</v>
      </c>
      <c r="AB84" s="34">
        <f ca="1">IF(CRDAvantMensualite2="","",IF(CRDAvantMensualite2&lt;MontantMensualité0,CRDAvantMensualite2*(1+(TauxNominalEmprunt+TAEA)/12),MontantMensualité0))</f>
        <v>997.62024847156681</v>
      </c>
      <c r="AC84" s="35">
        <f t="shared" ref="AC84:AC147" ca="1" si="14">IF(CRDAvantMensualite2="","",MontantMensualité2-IntérêtsMensualité2-CRDAvantMensualite2*(TAEA/NbMensualitésParAn0))</f>
        <v>760.70702439062802</v>
      </c>
      <c r="AD84" s="35">
        <f ca="1">IF(CRDAvantMensualite2&lt;&gt;"",CRDAvantMensualite2*(TauxNominalEmprunt/NbMensualitésParAn0),"")</f>
        <v>192.09180330886932</v>
      </c>
      <c r="AE84" s="35">
        <f t="shared" ref="AE84:AE147" ca="1" si="15">IF(IntérêtsMensualité2="","",IF(AND(CRDAvantMensualite2&lt;&gt;"",MontantMensualité2&lt;CRDAvantMensualite2),CRDAvantMensualite2-PrincipalMensualité2,IF(CRDAvantMensualite2&lt;&gt;"",0,"")))</f>
        <v>152912.73562270481</v>
      </c>
    </row>
    <row r="85" spans="1:31" x14ac:dyDescent="0.25">
      <c r="A85" s="38">
        <f ca="1">IF(DescriptionOk,A84+1,"")</f>
        <v>66</v>
      </c>
      <c r="B85" s="40">
        <f t="shared" ca="1" si="10"/>
        <v>46007</v>
      </c>
      <c r="C85" s="13">
        <f t="shared" ca="1" si="8"/>
        <v>152912.73562270481</v>
      </c>
      <c r="D85" s="13">
        <f ca="1">IF(CRDAvantMensualite="","",IF(CRDAvantMensualite&lt;MontantMensualité0,CRDAvantMensualite*(1+(TauxNominalEmprunt+TAEA)/12),MontantMensualité0))</f>
        <v>997.62024847156681</v>
      </c>
      <c r="E85" s="13">
        <f t="shared" ca="1" si="11"/>
        <v>761.8797810532302</v>
      </c>
      <c r="F85" s="13">
        <f ca="1">IF(CRDAvantMensualite&lt;&gt;"",CRDAvantMensualite*(TauxNominalEmprunt/NbMensualitésParAn0),"")</f>
        <v>191.14091952838103</v>
      </c>
      <c r="G85" s="13">
        <f t="shared" ca="1" si="12"/>
        <v>44.599547889955574</v>
      </c>
      <c r="H85" s="13">
        <f t="shared" ref="H85:H148" ca="1" si="16">IF(IntérêtsMensualité="","",IF(AND(CRDAvantMensualite&lt;&gt;"",MontantMensualité+VersementSup&lt;CRDAvantMensualite),IF(IRA="",CRDAvantMensualite-PrincipalMensualité,CRDAvantMensualite-PrincipalMensualité+IRA),IF(NMensualite&lt;&gt;"",0,"")))</f>
        <v>152150.85584165159</v>
      </c>
      <c r="I85" s="46"/>
      <c r="J85" s="21">
        <f t="shared" ca="1" si="13"/>
        <v>0</v>
      </c>
      <c r="K85" s="14">
        <f t="shared" ref="K85:K148" ca="1" si="17">IF(CRDAvantMensualite="","",IF(AND(MontantMensualité+VersementSup&lt;CRDAvantMensualite),MontantMensualité+VersementSup,IF(NMensualite&lt;&gt;"",CRDAvantMensualite,"")))</f>
        <v>997.62024847156681</v>
      </c>
      <c r="L85" s="14" t="str">
        <f ca="1">IF(OR(RemboursementAnticipé="",RemboursementAnticipé=0),"",IF(AND(RemboursementAnticipé&gt;0,IRAouinon="OUI"),MIN(0.03*(CRDAvantMensualite-MontantMensualité),TauxNominalEmprunt/2*J85),""))</f>
        <v/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34">
        <f t="shared" ca="1" si="9"/>
        <v>152912.73562270481</v>
      </c>
      <c r="AB85" s="34">
        <f ca="1">IF(CRDAvantMensualite2="","",IF(CRDAvantMensualite2&lt;MontantMensualité0,CRDAvantMensualite2*(1+(TauxNominalEmprunt+TAEA)/12),MontantMensualité0))</f>
        <v>997.62024847156681</v>
      </c>
      <c r="AC85" s="35">
        <f t="shared" ca="1" si="14"/>
        <v>761.8797810532302</v>
      </c>
      <c r="AD85" s="35">
        <f ca="1">IF(CRDAvantMensualite2&lt;&gt;"",CRDAvantMensualite2*(TauxNominalEmprunt/NbMensualitésParAn0),"")</f>
        <v>191.14091952838103</v>
      </c>
      <c r="AE85" s="35">
        <f t="shared" ca="1" si="15"/>
        <v>152150.85584165159</v>
      </c>
    </row>
    <row r="86" spans="1:31" x14ac:dyDescent="0.25">
      <c r="A86" s="38">
        <f ca="1">IF(DescriptionOk,A85+1,"")</f>
        <v>67</v>
      </c>
      <c r="B86" s="40">
        <f t="shared" ca="1" si="10"/>
        <v>46038</v>
      </c>
      <c r="C86" s="13">
        <f t="shared" ref="C86:C149" ca="1" si="18">IF(AND(H85&lt;&gt;"",H85&gt;0),H85,"")</f>
        <v>152150.85584165159</v>
      </c>
      <c r="D86" s="13">
        <f ca="1">IF(CRDAvantMensualite="","",IF(CRDAvantMensualite&lt;MontantMensualité0,CRDAvantMensualite*(1+(TauxNominalEmprunt+TAEA)/12),MontantMensualité0))</f>
        <v>997.62024847156681</v>
      </c>
      <c r="E86" s="13">
        <f t="shared" ca="1" si="11"/>
        <v>763.0543457156873</v>
      </c>
      <c r="F86" s="13">
        <f ca="1">IF(CRDAvantMensualite&lt;&gt;"",CRDAvantMensualite*(TauxNominalEmprunt/NbMensualitésParAn0),"")</f>
        <v>190.18856980206448</v>
      </c>
      <c r="G86" s="13">
        <f t="shared" ca="1" si="12"/>
        <v>44.377332953815049</v>
      </c>
      <c r="H86" s="13">
        <f t="shared" ca="1" si="16"/>
        <v>151387.80149593591</v>
      </c>
      <c r="I86" s="46"/>
      <c r="J86" s="21">
        <f t="shared" ca="1" si="13"/>
        <v>0</v>
      </c>
      <c r="K86" s="14">
        <f t="shared" ca="1" si="17"/>
        <v>997.62024847156681</v>
      </c>
      <c r="L86" s="14" t="str">
        <f ca="1">IF(OR(RemboursementAnticipé="",RemboursementAnticipé=0),"",IF(AND(RemboursementAnticipé&gt;0,IRAouinon="OUI"),MIN(0.03*(CRDAvantMensualite-MontantMensualité),TauxNominalEmprunt/2*J86),""))</f>
        <v/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34">
        <f t="shared" ref="AA86:AA149" ca="1" si="19">IF(AND(AE85&lt;&gt;"",AE85&gt;0),AE85,"")</f>
        <v>152150.85584165159</v>
      </c>
      <c r="AB86" s="34">
        <f ca="1">IF(CRDAvantMensualite2="","",IF(CRDAvantMensualite2&lt;MontantMensualité0,CRDAvantMensualite2*(1+(TauxNominalEmprunt+TAEA)/12),MontantMensualité0))</f>
        <v>997.62024847156681</v>
      </c>
      <c r="AC86" s="35">
        <f t="shared" ca="1" si="14"/>
        <v>763.0543457156873</v>
      </c>
      <c r="AD86" s="35">
        <f ca="1">IF(CRDAvantMensualite2&lt;&gt;"",CRDAvantMensualite2*(TauxNominalEmprunt/NbMensualitésParAn0),"")</f>
        <v>190.18856980206448</v>
      </c>
      <c r="AE86" s="35">
        <f t="shared" ca="1" si="15"/>
        <v>151387.80149593591</v>
      </c>
    </row>
    <row r="87" spans="1:31" x14ac:dyDescent="0.25">
      <c r="A87" s="38">
        <f ca="1">IF(DescriptionOk,A86+1,"")</f>
        <v>68</v>
      </c>
      <c r="B87" s="40">
        <f t="shared" ca="1" si="10"/>
        <v>46069</v>
      </c>
      <c r="C87" s="13">
        <f t="shared" ca="1" si="18"/>
        <v>151387.80149593591</v>
      </c>
      <c r="D87" s="13">
        <f ca="1">IF(CRDAvantMensualite="","",IF(CRDAvantMensualite&lt;MontantMensualité0,CRDAvantMensualite*(1+(TauxNominalEmprunt+TAEA)/12),MontantMensualité0))</f>
        <v>997.62024847156681</v>
      </c>
      <c r="E87" s="13">
        <f t="shared" ca="1" si="11"/>
        <v>764.23072116533228</v>
      </c>
      <c r="F87" s="13">
        <f ca="1">IF(CRDAvantMensualite&lt;&gt;"",CRDAvantMensualite*(TauxNominalEmprunt/NbMensualitésParAn0),"")</f>
        <v>189.2347518699199</v>
      </c>
      <c r="G87" s="13">
        <f t="shared" ca="1" si="12"/>
        <v>44.154775436314644</v>
      </c>
      <c r="H87" s="13">
        <f t="shared" ca="1" si="16"/>
        <v>150623.57077477057</v>
      </c>
      <c r="I87" s="46"/>
      <c r="J87" s="21">
        <f t="shared" ca="1" si="13"/>
        <v>0</v>
      </c>
      <c r="K87" s="14">
        <f t="shared" ca="1" si="17"/>
        <v>997.62024847156681</v>
      </c>
      <c r="L87" s="14" t="str">
        <f ca="1">IF(OR(RemboursementAnticipé="",RemboursementAnticipé=0),"",IF(AND(RemboursementAnticipé&gt;0,IRAouinon="OUI"),MIN(0.03*(CRDAvantMensualite-MontantMensualité),TauxNominalEmprunt/2*J87),""))</f>
        <v/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34">
        <f t="shared" ca="1" si="19"/>
        <v>151387.80149593591</v>
      </c>
      <c r="AB87" s="34">
        <f ca="1">IF(CRDAvantMensualite2="","",IF(CRDAvantMensualite2&lt;MontantMensualité0,CRDAvantMensualite2*(1+(TauxNominalEmprunt+TAEA)/12),MontantMensualité0))</f>
        <v>997.62024847156681</v>
      </c>
      <c r="AC87" s="35">
        <f t="shared" ca="1" si="14"/>
        <v>764.23072116533228</v>
      </c>
      <c r="AD87" s="35">
        <f ca="1">IF(CRDAvantMensualite2&lt;&gt;"",CRDAvantMensualite2*(TauxNominalEmprunt/NbMensualitésParAn0),"")</f>
        <v>189.2347518699199</v>
      </c>
      <c r="AE87" s="35">
        <f t="shared" ca="1" si="15"/>
        <v>150623.57077477057</v>
      </c>
    </row>
    <row r="88" spans="1:31" x14ac:dyDescent="0.25">
      <c r="A88" s="38">
        <f ca="1">IF(DescriptionOk,A87+1,"")</f>
        <v>69</v>
      </c>
      <c r="B88" s="40">
        <f t="shared" ca="1" si="10"/>
        <v>46097</v>
      </c>
      <c r="C88" s="13">
        <f t="shared" ca="1" si="18"/>
        <v>150623.57077477057</v>
      </c>
      <c r="D88" s="13">
        <f ca="1">IF(CRDAvantMensualite="","",IF(CRDAvantMensualite&lt;MontantMensualité0,CRDAvantMensualite*(1+(TauxNominalEmprunt+TAEA)/12),MontantMensualité0))</f>
        <v>997.62024847156681</v>
      </c>
      <c r="E88" s="13">
        <f t="shared" ca="1" si="11"/>
        <v>765.40891019379546</v>
      </c>
      <c r="F88" s="13">
        <f ca="1">IF(CRDAvantMensualite&lt;&gt;"",CRDAvantMensualite*(TauxNominalEmprunt/NbMensualitésParAn0),"")</f>
        <v>188.27946346846323</v>
      </c>
      <c r="G88" s="13">
        <f t="shared" ca="1" si="12"/>
        <v>43.931874809308091</v>
      </c>
      <c r="H88" s="13">
        <f t="shared" ca="1" si="16"/>
        <v>149858.16186457677</v>
      </c>
      <c r="I88" s="46"/>
      <c r="J88" s="21">
        <f t="shared" ca="1" si="13"/>
        <v>0</v>
      </c>
      <c r="K88" s="14">
        <f t="shared" ca="1" si="17"/>
        <v>997.62024847156681</v>
      </c>
      <c r="L88" s="14" t="str">
        <f ca="1">IF(OR(RemboursementAnticipé="",RemboursementAnticipé=0),"",IF(AND(RemboursementAnticipé&gt;0,IRAouinon="OUI"),MIN(0.03*(CRDAvantMensualite-MontantMensualité),TauxNominalEmprunt/2*J88),""))</f>
        <v/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34">
        <f t="shared" ca="1" si="19"/>
        <v>150623.57077477057</v>
      </c>
      <c r="AB88" s="34">
        <f ca="1">IF(CRDAvantMensualite2="","",IF(CRDAvantMensualite2&lt;MontantMensualité0,CRDAvantMensualite2*(1+(TauxNominalEmprunt+TAEA)/12),MontantMensualité0))</f>
        <v>997.62024847156681</v>
      </c>
      <c r="AC88" s="35">
        <f t="shared" ca="1" si="14"/>
        <v>765.40891019379546</v>
      </c>
      <c r="AD88" s="35">
        <f ca="1">IF(CRDAvantMensualite2&lt;&gt;"",CRDAvantMensualite2*(TauxNominalEmprunt/NbMensualitésParAn0),"")</f>
        <v>188.27946346846323</v>
      </c>
      <c r="AE88" s="35">
        <f t="shared" ca="1" si="15"/>
        <v>149858.16186457677</v>
      </c>
    </row>
    <row r="89" spans="1:31" x14ac:dyDescent="0.25">
      <c r="A89" s="38">
        <f ca="1">IF(DescriptionOk,A88+1,"")</f>
        <v>70</v>
      </c>
      <c r="B89" s="40">
        <f t="shared" ca="1" si="10"/>
        <v>46128</v>
      </c>
      <c r="C89" s="13">
        <f t="shared" ca="1" si="18"/>
        <v>149858.16186457677</v>
      </c>
      <c r="D89" s="13">
        <f ca="1">IF(CRDAvantMensualite="","",IF(CRDAvantMensualite&lt;MontantMensualité0,CRDAvantMensualite*(1+(TauxNominalEmprunt+TAEA)/12),MontantMensualité0))</f>
        <v>997.62024847156681</v>
      </c>
      <c r="E89" s="13">
        <f t="shared" ca="1" si="11"/>
        <v>766.5889155970109</v>
      </c>
      <c r="F89" s="13">
        <f ca="1">IF(CRDAvantMensualite&lt;&gt;"",CRDAvantMensualite*(TauxNominalEmprunt/NbMensualitésParAn0),"")</f>
        <v>187.32270233072097</v>
      </c>
      <c r="G89" s="13">
        <f t="shared" ca="1" si="12"/>
        <v>43.708630543834893</v>
      </c>
      <c r="H89" s="13">
        <f t="shared" ca="1" si="16"/>
        <v>149091.57294897977</v>
      </c>
      <c r="I89" s="46"/>
      <c r="J89" s="21">
        <f t="shared" ca="1" si="13"/>
        <v>0</v>
      </c>
      <c r="K89" s="14">
        <f t="shared" ca="1" si="17"/>
        <v>997.62024847156681</v>
      </c>
      <c r="L89" s="14" t="str">
        <f ca="1">IF(OR(RemboursementAnticipé="",RemboursementAnticipé=0),"",IF(AND(RemboursementAnticipé&gt;0,IRAouinon="OUI"),MIN(0.03*(CRDAvantMensualite-MontantMensualité),TauxNominalEmprunt/2*J89),""))</f>
        <v/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34">
        <f t="shared" ca="1" si="19"/>
        <v>149858.16186457677</v>
      </c>
      <c r="AB89" s="34">
        <f ca="1">IF(CRDAvantMensualite2="","",IF(CRDAvantMensualite2&lt;MontantMensualité0,CRDAvantMensualite2*(1+(TauxNominalEmprunt+TAEA)/12),MontantMensualité0))</f>
        <v>997.62024847156681</v>
      </c>
      <c r="AC89" s="35">
        <f t="shared" ca="1" si="14"/>
        <v>766.5889155970109</v>
      </c>
      <c r="AD89" s="35">
        <f ca="1">IF(CRDAvantMensualite2&lt;&gt;"",CRDAvantMensualite2*(TauxNominalEmprunt/NbMensualitésParAn0),"")</f>
        <v>187.32270233072097</v>
      </c>
      <c r="AE89" s="35">
        <f t="shared" ca="1" si="15"/>
        <v>149091.57294897977</v>
      </c>
    </row>
    <row r="90" spans="1:31" x14ac:dyDescent="0.25">
      <c r="A90" s="38">
        <f ca="1">IF(DescriptionOk,A89+1,"")</f>
        <v>71</v>
      </c>
      <c r="B90" s="40">
        <f t="shared" ca="1" si="10"/>
        <v>46158</v>
      </c>
      <c r="C90" s="13">
        <f t="shared" ca="1" si="18"/>
        <v>149091.57294897977</v>
      </c>
      <c r="D90" s="13">
        <f ca="1">IF(CRDAvantMensualite="","",IF(CRDAvantMensualite&lt;MontantMensualité0,CRDAvantMensualite*(1+(TauxNominalEmprunt+TAEA)/12),MontantMensualité0))</f>
        <v>997.62024847156681</v>
      </c>
      <c r="E90" s="13">
        <f t="shared" ca="1" si="11"/>
        <v>767.77074017522295</v>
      </c>
      <c r="F90" s="13">
        <f ca="1">IF(CRDAvantMensualite&lt;&gt;"",CRDAvantMensualite*(TauxNominalEmprunt/NbMensualitésParAn0),"")</f>
        <v>186.36446618622472</v>
      </c>
      <c r="G90" s="13">
        <f t="shared" ca="1" si="12"/>
        <v>43.485042110119103</v>
      </c>
      <c r="H90" s="13">
        <f t="shared" ca="1" si="16"/>
        <v>148323.80220880455</v>
      </c>
      <c r="I90" s="46"/>
      <c r="J90" s="21">
        <f t="shared" ca="1" si="13"/>
        <v>0</v>
      </c>
      <c r="K90" s="14">
        <f t="shared" ca="1" si="17"/>
        <v>997.62024847156681</v>
      </c>
      <c r="L90" s="14" t="str">
        <f ca="1">IF(OR(RemboursementAnticipé="",RemboursementAnticipé=0),"",IF(AND(RemboursementAnticipé&gt;0,IRAouinon="OUI"),MIN(0.03*(CRDAvantMensualite-MontantMensualité),TauxNominalEmprunt/2*J90),""))</f>
        <v/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34">
        <f t="shared" ca="1" si="19"/>
        <v>149091.57294897977</v>
      </c>
      <c r="AB90" s="34">
        <f ca="1">IF(CRDAvantMensualite2="","",IF(CRDAvantMensualite2&lt;MontantMensualité0,CRDAvantMensualite2*(1+(TauxNominalEmprunt+TAEA)/12),MontantMensualité0))</f>
        <v>997.62024847156681</v>
      </c>
      <c r="AC90" s="35">
        <f t="shared" ca="1" si="14"/>
        <v>767.77074017522295</v>
      </c>
      <c r="AD90" s="35">
        <f ca="1">IF(CRDAvantMensualite2&lt;&gt;"",CRDAvantMensualite2*(TauxNominalEmprunt/NbMensualitésParAn0),"")</f>
        <v>186.36446618622472</v>
      </c>
      <c r="AE90" s="35">
        <f t="shared" ca="1" si="15"/>
        <v>148323.80220880455</v>
      </c>
    </row>
    <row r="91" spans="1:31" x14ac:dyDescent="0.25">
      <c r="A91" s="39">
        <f ca="1">IF(DescriptionOk,A90+1,"")</f>
        <v>72</v>
      </c>
      <c r="B91" s="41">
        <f t="shared" ca="1" si="10"/>
        <v>46189</v>
      </c>
      <c r="C91" s="16">
        <f t="shared" ca="1" si="18"/>
        <v>148323.80220880455</v>
      </c>
      <c r="D91" s="16">
        <f ca="1">IF(CRDAvantMensualite="","",IF(CRDAvantMensualite&lt;MontantMensualité0,CRDAvantMensualite*(1+(TauxNominalEmprunt+TAEA)/12),MontantMensualité0))</f>
        <v>997.62024847156681</v>
      </c>
      <c r="E91" s="16">
        <f t="shared" ca="1" si="11"/>
        <v>768.95438673299304</v>
      </c>
      <c r="F91" s="16">
        <f ca="1">IF(CRDAvantMensualite&lt;&gt;"",CRDAvantMensualite*(TauxNominalEmprunt/NbMensualitésParAn0),"")</f>
        <v>185.40475276100571</v>
      </c>
      <c r="G91" s="16">
        <f t="shared" ca="1" si="12"/>
        <v>43.261108977568</v>
      </c>
      <c r="H91" s="16">
        <f t="shared" ca="1" si="16"/>
        <v>147554.84782207155</v>
      </c>
      <c r="I91" s="46"/>
      <c r="J91" s="22">
        <f t="shared" ca="1" si="13"/>
        <v>0</v>
      </c>
      <c r="K91" s="15">
        <f t="shared" ca="1" si="17"/>
        <v>997.62024847156681</v>
      </c>
      <c r="L91" s="15" t="str">
        <f ca="1">IF(OR(RemboursementAnticipé="",RemboursementAnticipé=0),"",IF(AND(RemboursementAnticipé&gt;0,IRAouinon="OUI"),MIN(0.03*(CRDAvantMensualite-MontantMensualité),TauxNominalEmprunt/2*J91),""))</f>
        <v/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34">
        <f t="shared" ca="1" si="19"/>
        <v>148323.80220880455</v>
      </c>
      <c r="AB91" s="34">
        <f ca="1">IF(CRDAvantMensualite2="","",IF(CRDAvantMensualite2&lt;MontantMensualité0,CRDAvantMensualite2*(1+(TauxNominalEmprunt+TAEA)/12),MontantMensualité0))</f>
        <v>997.62024847156681</v>
      </c>
      <c r="AC91" s="35">
        <f t="shared" ca="1" si="14"/>
        <v>768.95438673299304</v>
      </c>
      <c r="AD91" s="35">
        <f ca="1">IF(CRDAvantMensualite2&lt;&gt;"",CRDAvantMensualite2*(TauxNominalEmprunt/NbMensualitésParAn0),"")</f>
        <v>185.40475276100571</v>
      </c>
      <c r="AE91" s="35">
        <f t="shared" ca="1" si="15"/>
        <v>147554.84782207155</v>
      </c>
    </row>
    <row r="92" spans="1:31" x14ac:dyDescent="0.25">
      <c r="A92" s="38">
        <f ca="1">IF(DescriptionOk,A91+1,"")</f>
        <v>73</v>
      </c>
      <c r="B92" s="40">
        <f t="shared" ca="1" si="10"/>
        <v>46219</v>
      </c>
      <c r="C92" s="13">
        <f t="shared" ca="1" si="18"/>
        <v>147554.84782207155</v>
      </c>
      <c r="D92" s="13">
        <f ca="1">IF(CRDAvantMensualite="","",IF(CRDAvantMensualite&lt;MontantMensualité0,CRDAvantMensualite*(1+(TauxNominalEmprunt+TAEA)/12),MontantMensualité0))</f>
        <v>997.62024847156681</v>
      </c>
      <c r="E92" s="13">
        <f t="shared" ca="1" si="11"/>
        <v>770.13985807920653</v>
      </c>
      <c r="F92" s="13">
        <f ca="1">IF(CRDAvantMensualite&lt;&gt;"",CRDAvantMensualite*(TauxNominalEmprunt/NbMensualitésParAn0),"")</f>
        <v>184.44355977758943</v>
      </c>
      <c r="G92" s="13">
        <f t="shared" ca="1" si="12"/>
        <v>43.036830614770871</v>
      </c>
      <c r="H92" s="13">
        <f t="shared" ca="1" si="16"/>
        <v>146784.70796399235</v>
      </c>
      <c r="I92" s="46"/>
      <c r="J92" s="21">
        <f t="shared" ca="1" si="13"/>
        <v>0</v>
      </c>
      <c r="K92" s="14">
        <f t="shared" ca="1" si="17"/>
        <v>997.62024847156681</v>
      </c>
      <c r="L92" s="14" t="str">
        <f ca="1">IF(OR(RemboursementAnticipé="",RemboursementAnticipé=0),"",IF(AND(RemboursementAnticipé&gt;0,IRAouinon="OUI"),MIN(0.03*(CRDAvantMensualite-MontantMensualité),TauxNominalEmprunt/2*J92),""))</f>
        <v/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34">
        <f t="shared" ca="1" si="19"/>
        <v>147554.84782207155</v>
      </c>
      <c r="AB92" s="34">
        <f ca="1">IF(CRDAvantMensualite2="","",IF(CRDAvantMensualite2&lt;MontantMensualité0,CRDAvantMensualite2*(1+(TauxNominalEmprunt+TAEA)/12),MontantMensualité0))</f>
        <v>997.62024847156681</v>
      </c>
      <c r="AC92" s="35">
        <f t="shared" ca="1" si="14"/>
        <v>770.13985807920653</v>
      </c>
      <c r="AD92" s="35">
        <f ca="1">IF(CRDAvantMensualite2&lt;&gt;"",CRDAvantMensualite2*(TauxNominalEmprunt/NbMensualitésParAn0),"")</f>
        <v>184.44355977758943</v>
      </c>
      <c r="AE92" s="35">
        <f t="shared" ca="1" si="15"/>
        <v>146784.70796399235</v>
      </c>
    </row>
    <row r="93" spans="1:31" x14ac:dyDescent="0.25">
      <c r="A93" s="38">
        <f ca="1">IF(DescriptionOk,A92+1,"")</f>
        <v>74</v>
      </c>
      <c r="B93" s="40">
        <f t="shared" ca="1" si="10"/>
        <v>46250</v>
      </c>
      <c r="C93" s="13">
        <f t="shared" ca="1" si="18"/>
        <v>146784.70796399235</v>
      </c>
      <c r="D93" s="13">
        <f ca="1">IF(CRDAvantMensualite="","",IF(CRDAvantMensualite&lt;MontantMensualité0,CRDAvantMensualite*(1+(TauxNominalEmprunt+TAEA)/12),MontantMensualité0))</f>
        <v>997.62024847156681</v>
      </c>
      <c r="E93" s="13">
        <f t="shared" ca="1" si="11"/>
        <v>771.32715702707867</v>
      </c>
      <c r="F93" s="13">
        <f ca="1">IF(CRDAvantMensualite&lt;&gt;"",CRDAvantMensualite*(TauxNominalEmprunt/NbMensualitésParAn0),"")</f>
        <v>183.48088495499044</v>
      </c>
      <c r="G93" s="13">
        <f t="shared" ca="1" si="12"/>
        <v>42.812206489497768</v>
      </c>
      <c r="H93" s="13">
        <f t="shared" ca="1" si="16"/>
        <v>146013.38080696526</v>
      </c>
      <c r="I93" s="46"/>
      <c r="J93" s="21">
        <f t="shared" ca="1" si="13"/>
        <v>0</v>
      </c>
      <c r="K93" s="14">
        <f t="shared" ca="1" si="17"/>
        <v>997.62024847156681</v>
      </c>
      <c r="L93" s="14" t="str">
        <f ca="1">IF(OR(RemboursementAnticipé="",RemboursementAnticipé=0),"",IF(AND(RemboursementAnticipé&gt;0,IRAouinon="OUI"),MIN(0.03*(CRDAvantMensualite-MontantMensualité),TauxNominalEmprunt/2*J93),""))</f>
        <v/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34">
        <f t="shared" ca="1" si="19"/>
        <v>146784.70796399235</v>
      </c>
      <c r="AB93" s="34">
        <f ca="1">IF(CRDAvantMensualite2="","",IF(CRDAvantMensualite2&lt;MontantMensualité0,CRDAvantMensualite2*(1+(TauxNominalEmprunt+TAEA)/12),MontantMensualité0))</f>
        <v>997.62024847156681</v>
      </c>
      <c r="AC93" s="35">
        <f t="shared" ca="1" si="14"/>
        <v>771.32715702707867</v>
      </c>
      <c r="AD93" s="35">
        <f ca="1">IF(CRDAvantMensualite2&lt;&gt;"",CRDAvantMensualite2*(TauxNominalEmprunt/NbMensualitésParAn0),"")</f>
        <v>183.48088495499044</v>
      </c>
      <c r="AE93" s="35">
        <f t="shared" ca="1" si="15"/>
        <v>146013.38080696526</v>
      </c>
    </row>
    <row r="94" spans="1:31" x14ac:dyDescent="0.25">
      <c r="A94" s="38">
        <f ca="1">IF(DescriptionOk,A93+1,"")</f>
        <v>75</v>
      </c>
      <c r="B94" s="40">
        <f t="shared" ca="1" si="10"/>
        <v>46281</v>
      </c>
      <c r="C94" s="13">
        <f t="shared" ca="1" si="18"/>
        <v>146013.38080696526</v>
      </c>
      <c r="D94" s="13">
        <f ca="1">IF(CRDAvantMensualite="","",IF(CRDAvantMensualite&lt;MontantMensualité0,CRDAvantMensualite*(1+(TauxNominalEmprunt+TAEA)/12),MontantMensualité0))</f>
        <v>997.62024847156681</v>
      </c>
      <c r="E94" s="13">
        <f t="shared" ca="1" si="11"/>
        <v>772.51628639416208</v>
      </c>
      <c r="F94" s="13">
        <f ca="1">IF(CRDAvantMensualite&lt;&gt;"",CRDAvantMensualite*(TauxNominalEmprunt/NbMensualitésParAn0),"")</f>
        <v>182.51672600870657</v>
      </c>
      <c r="G94" s="13">
        <f t="shared" ca="1" si="12"/>
        <v>42.587236068698203</v>
      </c>
      <c r="H94" s="13">
        <f t="shared" ca="1" si="16"/>
        <v>145240.86452057111</v>
      </c>
      <c r="I94" s="46"/>
      <c r="J94" s="21">
        <f t="shared" ca="1" si="13"/>
        <v>0</v>
      </c>
      <c r="K94" s="14">
        <f t="shared" ca="1" si="17"/>
        <v>997.62024847156681</v>
      </c>
      <c r="L94" s="14" t="str">
        <f ca="1">IF(OR(RemboursementAnticipé="",RemboursementAnticipé=0),"",IF(AND(RemboursementAnticipé&gt;0,IRAouinon="OUI"),MIN(0.03*(CRDAvantMensualite-MontantMensualité),TauxNominalEmprunt/2*J94),""))</f>
        <v/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34">
        <f t="shared" ca="1" si="19"/>
        <v>146013.38080696526</v>
      </c>
      <c r="AB94" s="34">
        <f ca="1">IF(CRDAvantMensualite2="","",IF(CRDAvantMensualite2&lt;MontantMensualité0,CRDAvantMensualite2*(1+(TauxNominalEmprunt+TAEA)/12),MontantMensualité0))</f>
        <v>997.62024847156681</v>
      </c>
      <c r="AC94" s="35">
        <f t="shared" ca="1" si="14"/>
        <v>772.51628639416208</v>
      </c>
      <c r="AD94" s="35">
        <f ca="1">IF(CRDAvantMensualite2&lt;&gt;"",CRDAvantMensualite2*(TauxNominalEmprunt/NbMensualitésParAn0),"")</f>
        <v>182.51672600870657</v>
      </c>
      <c r="AE94" s="35">
        <f t="shared" ca="1" si="15"/>
        <v>145240.86452057111</v>
      </c>
    </row>
    <row r="95" spans="1:31" x14ac:dyDescent="0.25">
      <c r="A95" s="38">
        <f ca="1">IF(DescriptionOk,A94+1,"")</f>
        <v>76</v>
      </c>
      <c r="B95" s="40">
        <f t="shared" ca="1" si="10"/>
        <v>46311</v>
      </c>
      <c r="C95" s="13">
        <f t="shared" ca="1" si="18"/>
        <v>145240.86452057111</v>
      </c>
      <c r="D95" s="13">
        <f ca="1">IF(CRDAvantMensualite="","",IF(CRDAvantMensualite&lt;MontantMensualité0,CRDAvantMensualite*(1+(TauxNominalEmprunt+TAEA)/12),MontantMensualité0))</f>
        <v>997.62024847156681</v>
      </c>
      <c r="E95" s="13">
        <f t="shared" ca="1" si="11"/>
        <v>773.70724900235302</v>
      </c>
      <c r="F95" s="13">
        <f ca="1">IF(CRDAvantMensualite&lt;&gt;"",CRDAvantMensualite*(TauxNominalEmprunt/NbMensualitésParAn0),"")</f>
        <v>181.55108065071389</v>
      </c>
      <c r="G95" s="13">
        <f t="shared" ca="1" si="12"/>
        <v>42.361918818499909</v>
      </c>
      <c r="H95" s="13">
        <f t="shared" ca="1" si="16"/>
        <v>144467.15727156875</v>
      </c>
      <c r="I95" s="46"/>
      <c r="J95" s="21">
        <f t="shared" ca="1" si="13"/>
        <v>0</v>
      </c>
      <c r="K95" s="14">
        <f t="shared" ca="1" si="17"/>
        <v>997.62024847156681</v>
      </c>
      <c r="L95" s="14" t="str">
        <f ca="1">IF(OR(RemboursementAnticipé="",RemboursementAnticipé=0),"",IF(AND(RemboursementAnticipé&gt;0,IRAouinon="OUI"),MIN(0.03*(CRDAvantMensualite-MontantMensualité),TauxNominalEmprunt/2*J95),""))</f>
        <v/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34">
        <f t="shared" ca="1" si="19"/>
        <v>145240.86452057111</v>
      </c>
      <c r="AB95" s="34">
        <f ca="1">IF(CRDAvantMensualite2="","",IF(CRDAvantMensualite2&lt;MontantMensualité0,CRDAvantMensualite2*(1+(TauxNominalEmprunt+TAEA)/12),MontantMensualité0))</f>
        <v>997.62024847156681</v>
      </c>
      <c r="AC95" s="35">
        <f t="shared" ca="1" si="14"/>
        <v>773.70724900235302</v>
      </c>
      <c r="AD95" s="35">
        <f ca="1">IF(CRDAvantMensualite2&lt;&gt;"",CRDAvantMensualite2*(TauxNominalEmprunt/NbMensualitésParAn0),"")</f>
        <v>181.55108065071389</v>
      </c>
      <c r="AE95" s="35">
        <f t="shared" ca="1" si="15"/>
        <v>144467.15727156875</v>
      </c>
    </row>
    <row r="96" spans="1:31" x14ac:dyDescent="0.25">
      <c r="A96" s="38">
        <f ca="1">IF(DescriptionOk,A95+1,"")</f>
        <v>77</v>
      </c>
      <c r="B96" s="40">
        <f t="shared" ca="1" si="10"/>
        <v>46342</v>
      </c>
      <c r="C96" s="13">
        <f t="shared" ca="1" si="18"/>
        <v>144467.15727156875</v>
      </c>
      <c r="D96" s="13">
        <f ca="1">IF(CRDAvantMensualite="","",IF(CRDAvantMensualite&lt;MontantMensualité0,CRDAvantMensualite*(1+(TauxNominalEmprunt+TAEA)/12),MontantMensualité0))</f>
        <v>997.62024847156681</v>
      </c>
      <c r="E96" s="13">
        <f t="shared" ca="1" si="11"/>
        <v>774.90004767789821</v>
      </c>
      <c r="F96" s="13">
        <f ca="1">IF(CRDAvantMensualite&lt;&gt;"",CRDAvantMensualite*(TauxNominalEmprunt/NbMensualitésParAn0),"")</f>
        <v>180.58394658946094</v>
      </c>
      <c r="G96" s="13">
        <f t="shared" ca="1" si="12"/>
        <v>42.136254204207553</v>
      </c>
      <c r="H96" s="13">
        <f t="shared" ca="1" si="16"/>
        <v>143692.25722389086</v>
      </c>
      <c r="I96" s="46"/>
      <c r="J96" s="21">
        <f t="shared" ca="1" si="13"/>
        <v>0</v>
      </c>
      <c r="K96" s="14">
        <f t="shared" ca="1" si="17"/>
        <v>997.62024847156681</v>
      </c>
      <c r="L96" s="14" t="str">
        <f ca="1">IF(OR(RemboursementAnticipé="",RemboursementAnticipé=0),"",IF(AND(RemboursementAnticipé&gt;0,IRAouinon="OUI"),MIN(0.03*(CRDAvantMensualite-MontantMensualité),TauxNominalEmprunt/2*J96),""))</f>
        <v/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34">
        <f t="shared" ca="1" si="19"/>
        <v>144467.15727156875</v>
      </c>
      <c r="AB96" s="34">
        <f ca="1">IF(CRDAvantMensualite2="","",IF(CRDAvantMensualite2&lt;MontantMensualité0,CRDAvantMensualite2*(1+(TauxNominalEmprunt+TAEA)/12),MontantMensualité0))</f>
        <v>997.62024847156681</v>
      </c>
      <c r="AC96" s="35">
        <f t="shared" ca="1" si="14"/>
        <v>774.90004767789821</v>
      </c>
      <c r="AD96" s="35">
        <f ca="1">IF(CRDAvantMensualite2&lt;&gt;"",CRDAvantMensualite2*(TauxNominalEmprunt/NbMensualitésParAn0),"")</f>
        <v>180.58394658946094</v>
      </c>
      <c r="AE96" s="35">
        <f t="shared" ca="1" si="15"/>
        <v>143692.25722389086</v>
      </c>
    </row>
    <row r="97" spans="1:31" x14ac:dyDescent="0.25">
      <c r="A97" s="38">
        <f ca="1">IF(DescriptionOk,A96+1,"")</f>
        <v>78</v>
      </c>
      <c r="B97" s="40">
        <f t="shared" ca="1" si="10"/>
        <v>46372</v>
      </c>
      <c r="C97" s="13">
        <f t="shared" ca="1" si="18"/>
        <v>143692.25722389086</v>
      </c>
      <c r="D97" s="13">
        <f ca="1">IF(CRDAvantMensualite="","",IF(CRDAvantMensualite&lt;MontantMensualité0,CRDAvantMensualite*(1+(TauxNominalEmprunt+TAEA)/12),MontantMensualité0))</f>
        <v>997.62024847156681</v>
      </c>
      <c r="E97" s="13">
        <f t="shared" ca="1" si="11"/>
        <v>776.09468525140164</v>
      </c>
      <c r="F97" s="13">
        <f ca="1">IF(CRDAvantMensualite&lt;&gt;"",CRDAvantMensualite*(TauxNominalEmprunt/NbMensualitésParAn0),"")</f>
        <v>179.61532152986359</v>
      </c>
      <c r="G97" s="13">
        <f t="shared" ca="1" si="12"/>
        <v>41.910241690301504</v>
      </c>
      <c r="H97" s="13">
        <f t="shared" ca="1" si="16"/>
        <v>142916.16253863947</v>
      </c>
      <c r="I97" s="46"/>
      <c r="J97" s="21">
        <f t="shared" ca="1" si="13"/>
        <v>0</v>
      </c>
      <c r="K97" s="14">
        <f t="shared" ca="1" si="17"/>
        <v>997.62024847156681</v>
      </c>
      <c r="L97" s="14" t="str">
        <f ca="1">IF(OR(RemboursementAnticipé="",RemboursementAnticipé=0),"",IF(AND(RemboursementAnticipé&gt;0,IRAouinon="OUI"),MIN(0.03*(CRDAvantMensualite-MontantMensualité),TauxNominalEmprunt/2*J97),""))</f>
        <v/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34">
        <f t="shared" ca="1" si="19"/>
        <v>143692.25722389086</v>
      </c>
      <c r="AB97" s="34">
        <f ca="1">IF(CRDAvantMensualite2="","",IF(CRDAvantMensualite2&lt;MontantMensualité0,CRDAvantMensualite2*(1+(TauxNominalEmprunt+TAEA)/12),MontantMensualité0))</f>
        <v>997.62024847156681</v>
      </c>
      <c r="AC97" s="35">
        <f t="shared" ca="1" si="14"/>
        <v>776.09468525140164</v>
      </c>
      <c r="AD97" s="35">
        <f ca="1">IF(CRDAvantMensualite2&lt;&gt;"",CRDAvantMensualite2*(TauxNominalEmprunt/NbMensualitésParAn0),"")</f>
        <v>179.61532152986359</v>
      </c>
      <c r="AE97" s="35">
        <f t="shared" ca="1" si="15"/>
        <v>142916.16253863947</v>
      </c>
    </row>
    <row r="98" spans="1:31" x14ac:dyDescent="0.25">
      <c r="A98" s="38">
        <f ca="1">IF(DescriptionOk,A97+1,"")</f>
        <v>79</v>
      </c>
      <c r="B98" s="40">
        <f t="shared" ca="1" si="10"/>
        <v>46403</v>
      </c>
      <c r="C98" s="13">
        <f t="shared" ca="1" si="18"/>
        <v>142916.16253863947</v>
      </c>
      <c r="D98" s="13">
        <f ca="1">IF(CRDAvantMensualite="","",IF(CRDAvantMensualite&lt;MontantMensualité0,CRDAvantMensualite*(1+(TauxNominalEmprunt+TAEA)/12),MontantMensualité0))</f>
        <v>997.62024847156681</v>
      </c>
      <c r="E98" s="13">
        <f t="shared" ca="1" si="11"/>
        <v>777.29116455783094</v>
      </c>
      <c r="F98" s="13">
        <f ca="1">IF(CRDAvantMensualite&lt;&gt;"",CRDAvantMensualite*(TauxNominalEmprunt/NbMensualitésParAn0),"")</f>
        <v>178.64520317329934</v>
      </c>
      <c r="G98" s="13">
        <f t="shared" ca="1" si="12"/>
        <v>41.683880740436514</v>
      </c>
      <c r="H98" s="13">
        <f t="shared" ca="1" si="16"/>
        <v>142138.87137408165</v>
      </c>
      <c r="I98" s="46"/>
      <c r="J98" s="21">
        <f t="shared" ca="1" si="13"/>
        <v>0</v>
      </c>
      <c r="K98" s="14">
        <f t="shared" ca="1" si="17"/>
        <v>997.62024847156681</v>
      </c>
      <c r="L98" s="14" t="str">
        <f ca="1">IF(OR(RemboursementAnticipé="",RemboursementAnticipé=0),"",IF(AND(RemboursementAnticipé&gt;0,IRAouinon="OUI"),MIN(0.03*(CRDAvantMensualite-MontantMensualité),TauxNominalEmprunt/2*J98),""))</f>
        <v/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34">
        <f t="shared" ca="1" si="19"/>
        <v>142916.16253863947</v>
      </c>
      <c r="AB98" s="34">
        <f ca="1">IF(CRDAvantMensualite2="","",IF(CRDAvantMensualite2&lt;MontantMensualité0,CRDAvantMensualite2*(1+(TauxNominalEmprunt+TAEA)/12),MontantMensualité0))</f>
        <v>997.62024847156681</v>
      </c>
      <c r="AC98" s="35">
        <f t="shared" ca="1" si="14"/>
        <v>777.29116455783094</v>
      </c>
      <c r="AD98" s="35">
        <f ca="1">IF(CRDAvantMensualite2&lt;&gt;"",CRDAvantMensualite2*(TauxNominalEmprunt/NbMensualitésParAn0),"")</f>
        <v>178.64520317329934</v>
      </c>
      <c r="AE98" s="35">
        <f t="shared" ca="1" si="15"/>
        <v>142138.87137408165</v>
      </c>
    </row>
    <row r="99" spans="1:31" x14ac:dyDescent="0.25">
      <c r="A99" s="38">
        <f ca="1">IF(DescriptionOk,A98+1,"")</f>
        <v>80</v>
      </c>
      <c r="B99" s="40">
        <f t="shared" ca="1" si="10"/>
        <v>46434</v>
      </c>
      <c r="C99" s="13">
        <f t="shared" ca="1" si="18"/>
        <v>142138.87137408165</v>
      </c>
      <c r="D99" s="13">
        <f ca="1">IF(CRDAvantMensualite="","",IF(CRDAvantMensualite&lt;MontantMensualité0,CRDAvantMensualite*(1+(TauxNominalEmprunt+TAEA)/12),MontantMensualité0))</f>
        <v>997.62024847156681</v>
      </c>
      <c r="E99" s="13">
        <f t="shared" ca="1" si="11"/>
        <v>778.48948843652431</v>
      </c>
      <c r="F99" s="13">
        <f ca="1">IF(CRDAvantMensualite&lt;&gt;"",CRDAvantMensualite*(TauxNominalEmprunt/NbMensualitésParAn0),"")</f>
        <v>177.67358921760206</v>
      </c>
      <c r="G99" s="13">
        <f t="shared" ca="1" si="12"/>
        <v>41.457170817440485</v>
      </c>
      <c r="H99" s="13">
        <f t="shared" ca="1" si="16"/>
        <v>141360.38188564513</v>
      </c>
      <c r="I99" s="46"/>
      <c r="J99" s="21">
        <f t="shared" ca="1" si="13"/>
        <v>0</v>
      </c>
      <c r="K99" s="14">
        <f t="shared" ca="1" si="17"/>
        <v>997.62024847156681</v>
      </c>
      <c r="L99" s="14" t="str">
        <f ca="1">IF(OR(RemboursementAnticipé="",RemboursementAnticipé=0),"",IF(AND(RemboursementAnticipé&gt;0,IRAouinon="OUI"),MIN(0.03*(CRDAvantMensualite-MontantMensualité),TauxNominalEmprunt/2*J99),""))</f>
        <v/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34">
        <f t="shared" ca="1" si="19"/>
        <v>142138.87137408165</v>
      </c>
      <c r="AB99" s="34">
        <f ca="1">IF(CRDAvantMensualite2="","",IF(CRDAvantMensualite2&lt;MontantMensualité0,CRDAvantMensualite2*(1+(TauxNominalEmprunt+TAEA)/12),MontantMensualité0))</f>
        <v>997.62024847156681</v>
      </c>
      <c r="AC99" s="35">
        <f t="shared" ca="1" si="14"/>
        <v>778.48948843652431</v>
      </c>
      <c r="AD99" s="35">
        <f ca="1">IF(CRDAvantMensualite2&lt;&gt;"",CRDAvantMensualite2*(TauxNominalEmprunt/NbMensualitésParAn0),"")</f>
        <v>177.67358921760206</v>
      </c>
      <c r="AE99" s="35">
        <f t="shared" ca="1" si="15"/>
        <v>141360.38188564513</v>
      </c>
    </row>
    <row r="100" spans="1:31" x14ac:dyDescent="0.25">
      <c r="A100" s="38">
        <f ca="1">IF(DescriptionOk,A99+1,"")</f>
        <v>81</v>
      </c>
      <c r="B100" s="40">
        <f t="shared" ca="1" si="10"/>
        <v>46462</v>
      </c>
      <c r="C100" s="13">
        <f t="shared" ca="1" si="18"/>
        <v>141360.38188564513</v>
      </c>
      <c r="D100" s="13">
        <f ca="1">IF(CRDAvantMensualite="","",IF(CRDAvantMensualite&lt;MontantMensualité0,CRDAvantMensualite*(1+(TauxNominalEmprunt+TAEA)/12),MontantMensualité0))</f>
        <v>997.62024847156681</v>
      </c>
      <c r="E100" s="13">
        <f t="shared" ca="1" si="11"/>
        <v>779.68965973119725</v>
      </c>
      <c r="F100" s="13">
        <f ca="1">IF(CRDAvantMensualite&lt;&gt;"",CRDAvantMensualite*(TauxNominalEmprunt/NbMensualitésParAn0),"")</f>
        <v>176.7004773570564</v>
      </c>
      <c r="G100" s="13">
        <f t="shared" ca="1" si="12"/>
        <v>41.230111383313165</v>
      </c>
      <c r="H100" s="13">
        <f t="shared" ca="1" si="16"/>
        <v>140580.69222591392</v>
      </c>
      <c r="I100" s="46"/>
      <c r="J100" s="21">
        <f t="shared" ca="1" si="13"/>
        <v>0</v>
      </c>
      <c r="K100" s="14">
        <f t="shared" ca="1" si="17"/>
        <v>997.62024847156681</v>
      </c>
      <c r="L100" s="14" t="str">
        <f ca="1">IF(OR(RemboursementAnticipé="",RemboursementAnticipé=0),"",IF(AND(RemboursementAnticipé&gt;0,IRAouinon="OUI"),MIN(0.03*(CRDAvantMensualite-MontantMensualité),TauxNominalEmprunt/2*J100),""))</f>
        <v/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34">
        <f t="shared" ca="1" si="19"/>
        <v>141360.38188564513</v>
      </c>
      <c r="AB100" s="34">
        <f ca="1">IF(CRDAvantMensualite2="","",IF(CRDAvantMensualite2&lt;MontantMensualité0,CRDAvantMensualite2*(1+(TauxNominalEmprunt+TAEA)/12),MontantMensualité0))</f>
        <v>997.62024847156681</v>
      </c>
      <c r="AC100" s="35">
        <f t="shared" ca="1" si="14"/>
        <v>779.68965973119725</v>
      </c>
      <c r="AD100" s="35">
        <f ca="1">IF(CRDAvantMensualite2&lt;&gt;"",CRDAvantMensualite2*(TauxNominalEmprunt/NbMensualitésParAn0),"")</f>
        <v>176.7004773570564</v>
      </c>
      <c r="AE100" s="35">
        <f t="shared" ca="1" si="15"/>
        <v>140580.69222591392</v>
      </c>
    </row>
    <row r="101" spans="1:31" x14ac:dyDescent="0.25">
      <c r="A101" s="38">
        <f ca="1">IF(DescriptionOk,A100+1,"")</f>
        <v>82</v>
      </c>
      <c r="B101" s="40">
        <f t="shared" ca="1" si="10"/>
        <v>46493</v>
      </c>
      <c r="C101" s="13">
        <f t="shared" ca="1" si="18"/>
        <v>140580.69222591392</v>
      </c>
      <c r="D101" s="13">
        <f ca="1">IF(CRDAvantMensualite="","",IF(CRDAvantMensualite&lt;MontantMensualité0,CRDAvantMensualite*(1+(TauxNominalEmprunt+TAEA)/12),MontantMensualité0))</f>
        <v>997.62024847156681</v>
      </c>
      <c r="E101" s="13">
        <f t="shared" ca="1" si="11"/>
        <v>780.89168128994947</v>
      </c>
      <c r="F101" s="13">
        <f ca="1">IF(CRDAvantMensualite&lt;&gt;"",CRDAvantMensualite*(TauxNominalEmprunt/NbMensualitésParAn0),"")</f>
        <v>175.72586528239242</v>
      </c>
      <c r="G101" s="13">
        <f t="shared" ca="1" si="12"/>
        <v>41.002701899224895</v>
      </c>
      <c r="H101" s="13">
        <f t="shared" ca="1" si="16"/>
        <v>139799.80054462398</v>
      </c>
      <c r="I101" s="46"/>
      <c r="J101" s="21">
        <f t="shared" ca="1" si="13"/>
        <v>0</v>
      </c>
      <c r="K101" s="14">
        <f t="shared" ca="1" si="17"/>
        <v>997.62024847156681</v>
      </c>
      <c r="L101" s="14" t="str">
        <f ca="1">IF(OR(RemboursementAnticipé="",RemboursementAnticipé=0),"",IF(AND(RemboursementAnticipé&gt;0,IRAouinon="OUI"),MIN(0.03*(CRDAvantMensualite-MontantMensualité),TauxNominalEmprunt/2*J101),""))</f>
        <v/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34">
        <f t="shared" ca="1" si="19"/>
        <v>140580.69222591392</v>
      </c>
      <c r="AB101" s="34">
        <f ca="1">IF(CRDAvantMensualite2="","",IF(CRDAvantMensualite2&lt;MontantMensualité0,CRDAvantMensualite2*(1+(TauxNominalEmprunt+TAEA)/12),MontantMensualité0))</f>
        <v>997.62024847156681</v>
      </c>
      <c r="AC101" s="35">
        <f t="shared" ca="1" si="14"/>
        <v>780.89168128994947</v>
      </c>
      <c r="AD101" s="35">
        <f ca="1">IF(CRDAvantMensualite2&lt;&gt;"",CRDAvantMensualite2*(TauxNominalEmprunt/NbMensualitésParAn0),"")</f>
        <v>175.72586528239242</v>
      </c>
      <c r="AE101" s="35">
        <f t="shared" ca="1" si="15"/>
        <v>139799.80054462398</v>
      </c>
    </row>
    <row r="102" spans="1:31" x14ac:dyDescent="0.25">
      <c r="A102" s="38">
        <f ca="1">IF(DescriptionOk,A101+1,"")</f>
        <v>83</v>
      </c>
      <c r="B102" s="40">
        <f t="shared" ca="1" si="10"/>
        <v>46523</v>
      </c>
      <c r="C102" s="13">
        <f t="shared" ca="1" si="18"/>
        <v>139799.80054462398</v>
      </c>
      <c r="D102" s="13">
        <f ca="1">IF(CRDAvantMensualite="","",IF(CRDAvantMensualite&lt;MontantMensualité0,CRDAvantMensualite*(1+(TauxNominalEmprunt+TAEA)/12),MontantMensualité0))</f>
        <v>997.62024847156681</v>
      </c>
      <c r="E102" s="13">
        <f t="shared" ca="1" si="11"/>
        <v>782.0955559652715</v>
      </c>
      <c r="F102" s="13">
        <f ca="1">IF(CRDAvantMensualite&lt;&gt;"",CRDAvantMensualite*(TauxNominalEmprunt/NbMensualitésParAn0),"")</f>
        <v>174.74975068077998</v>
      </c>
      <c r="G102" s="13">
        <f t="shared" ca="1" si="12"/>
        <v>40.774941825515334</v>
      </c>
      <c r="H102" s="13">
        <f t="shared" ca="1" si="16"/>
        <v>139017.70498865872</v>
      </c>
      <c r="I102" s="46"/>
      <c r="J102" s="21">
        <f t="shared" ca="1" si="13"/>
        <v>0</v>
      </c>
      <c r="K102" s="14">
        <f t="shared" ca="1" si="17"/>
        <v>997.62024847156681</v>
      </c>
      <c r="L102" s="14" t="str">
        <f ca="1">IF(OR(RemboursementAnticipé="",RemboursementAnticipé=0),"",IF(AND(RemboursementAnticipé&gt;0,IRAouinon="OUI"),MIN(0.03*(CRDAvantMensualite-MontantMensualité),TauxNominalEmprunt/2*J102),""))</f>
        <v/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34">
        <f t="shared" ca="1" si="19"/>
        <v>139799.80054462398</v>
      </c>
      <c r="AB102" s="34">
        <f ca="1">IF(CRDAvantMensualite2="","",IF(CRDAvantMensualite2&lt;MontantMensualité0,CRDAvantMensualite2*(1+(TauxNominalEmprunt+TAEA)/12),MontantMensualité0))</f>
        <v>997.62024847156681</v>
      </c>
      <c r="AC102" s="35">
        <f t="shared" ca="1" si="14"/>
        <v>782.0955559652715</v>
      </c>
      <c r="AD102" s="35">
        <f ca="1">IF(CRDAvantMensualite2&lt;&gt;"",CRDAvantMensualite2*(TauxNominalEmprunt/NbMensualitésParAn0),"")</f>
        <v>174.74975068077998</v>
      </c>
      <c r="AE102" s="35">
        <f t="shared" ca="1" si="15"/>
        <v>139017.70498865872</v>
      </c>
    </row>
    <row r="103" spans="1:31" x14ac:dyDescent="0.25">
      <c r="A103" s="39">
        <f ca="1">IF(DescriptionOk,A102+1,"")</f>
        <v>84</v>
      </c>
      <c r="B103" s="41">
        <f t="shared" ca="1" si="10"/>
        <v>46554</v>
      </c>
      <c r="C103" s="16">
        <f t="shared" ca="1" si="18"/>
        <v>139017.70498865872</v>
      </c>
      <c r="D103" s="16">
        <f ca="1">IF(CRDAvantMensualite="","",IF(CRDAvantMensualite&lt;MontantMensualité0,CRDAvantMensualite*(1+(TauxNominalEmprunt+TAEA)/12),MontantMensualité0))</f>
        <v>997.62024847156681</v>
      </c>
      <c r="E103" s="16">
        <f t="shared" ca="1" si="11"/>
        <v>783.30128661405126</v>
      </c>
      <c r="F103" s="16">
        <f ca="1">IF(CRDAvantMensualite&lt;&gt;"",CRDAvantMensualite*(TauxNominalEmprunt/NbMensualitésParAn0),"")</f>
        <v>173.77213123582339</v>
      </c>
      <c r="G103" s="16">
        <f t="shared" ca="1" si="12"/>
        <v>40.546830621692131</v>
      </c>
      <c r="H103" s="16">
        <f t="shared" ca="1" si="16"/>
        <v>138234.40370204466</v>
      </c>
      <c r="I103" s="46"/>
      <c r="J103" s="22">
        <f t="shared" ca="1" si="13"/>
        <v>0</v>
      </c>
      <c r="K103" s="15">
        <f t="shared" ca="1" si="17"/>
        <v>997.62024847156681</v>
      </c>
      <c r="L103" s="15" t="str">
        <f ca="1">IF(OR(RemboursementAnticipé="",RemboursementAnticipé=0),"",IF(AND(RemboursementAnticipé&gt;0,IRAouinon="OUI"),MIN(0.03*(CRDAvantMensualite-MontantMensualité),TauxNominalEmprunt/2*J103),""))</f>
        <v/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34">
        <f t="shared" ca="1" si="19"/>
        <v>139017.70498865872</v>
      </c>
      <c r="AB103" s="34">
        <f ca="1">IF(CRDAvantMensualite2="","",IF(CRDAvantMensualite2&lt;MontantMensualité0,CRDAvantMensualite2*(1+(TauxNominalEmprunt+TAEA)/12),MontantMensualité0))</f>
        <v>997.62024847156681</v>
      </c>
      <c r="AC103" s="35">
        <f t="shared" ca="1" si="14"/>
        <v>783.30128661405126</v>
      </c>
      <c r="AD103" s="35">
        <f ca="1">IF(CRDAvantMensualite2&lt;&gt;"",CRDAvantMensualite2*(TauxNominalEmprunt/NbMensualitésParAn0),"")</f>
        <v>173.77213123582339</v>
      </c>
      <c r="AE103" s="35">
        <f t="shared" ca="1" si="15"/>
        <v>138234.40370204466</v>
      </c>
    </row>
    <row r="104" spans="1:31" x14ac:dyDescent="0.25">
      <c r="A104" s="38">
        <f ca="1">IF(DescriptionOk,A103+1,"")</f>
        <v>85</v>
      </c>
      <c r="B104" s="40">
        <f t="shared" ca="1" si="10"/>
        <v>46584</v>
      </c>
      <c r="C104" s="13">
        <f t="shared" ca="1" si="18"/>
        <v>138234.40370204466</v>
      </c>
      <c r="D104" s="13">
        <f ca="1">IF(CRDAvantMensualite="","",IF(CRDAvantMensualite&lt;MontantMensualité0,CRDAvantMensualite*(1+(TauxNominalEmprunt+TAEA)/12),MontantMensualité0))</f>
        <v>997.62024847156681</v>
      </c>
      <c r="E104" s="13">
        <f t="shared" ca="1" si="11"/>
        <v>784.50887609758138</v>
      </c>
      <c r="F104" s="13">
        <f ca="1">IF(CRDAvantMensualite&lt;&gt;"",CRDAvantMensualite*(TauxNominalEmprunt/NbMensualitésParAn0),"")</f>
        <v>172.79300462755583</v>
      </c>
      <c r="G104" s="13">
        <f t="shared" ca="1" si="12"/>
        <v>40.318367746429693</v>
      </c>
      <c r="H104" s="13">
        <f t="shared" ca="1" si="16"/>
        <v>137449.89482594706</v>
      </c>
      <c r="I104" s="46"/>
      <c r="J104" s="21">
        <f t="shared" ca="1" si="13"/>
        <v>0</v>
      </c>
      <c r="K104" s="14">
        <f t="shared" ca="1" si="17"/>
        <v>997.62024847156681</v>
      </c>
      <c r="L104" s="14" t="str">
        <f ca="1">IF(OR(RemboursementAnticipé="",RemboursementAnticipé=0),"",IF(AND(RemboursementAnticipé&gt;0,IRAouinon="OUI"),MIN(0.03*(CRDAvantMensualite-MontantMensualité),TauxNominalEmprunt/2*J104),""))</f>
        <v/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34">
        <f t="shared" ca="1" si="19"/>
        <v>138234.40370204466</v>
      </c>
      <c r="AB104" s="34">
        <f ca="1">IF(CRDAvantMensualite2="","",IF(CRDAvantMensualite2&lt;MontantMensualité0,CRDAvantMensualite2*(1+(TauxNominalEmprunt+TAEA)/12),MontantMensualité0))</f>
        <v>997.62024847156681</v>
      </c>
      <c r="AC104" s="35">
        <f t="shared" ca="1" si="14"/>
        <v>784.50887609758138</v>
      </c>
      <c r="AD104" s="35">
        <f ca="1">IF(CRDAvantMensualite2&lt;&gt;"",CRDAvantMensualite2*(TauxNominalEmprunt/NbMensualitésParAn0),"")</f>
        <v>172.79300462755583</v>
      </c>
      <c r="AE104" s="35">
        <f t="shared" ca="1" si="15"/>
        <v>137449.89482594706</v>
      </c>
    </row>
    <row r="105" spans="1:31" x14ac:dyDescent="0.25">
      <c r="A105" s="38">
        <f ca="1">IF(DescriptionOk,A104+1,"")</f>
        <v>86</v>
      </c>
      <c r="B105" s="40">
        <f t="shared" ca="1" si="10"/>
        <v>46615</v>
      </c>
      <c r="C105" s="13">
        <f t="shared" ca="1" si="18"/>
        <v>137449.89482594706</v>
      </c>
      <c r="D105" s="13">
        <f ca="1">IF(CRDAvantMensualite="","",IF(CRDAvantMensualite&lt;MontantMensualité0,CRDAvantMensualite*(1+(TauxNominalEmprunt+TAEA)/12),MontantMensualité0))</f>
        <v>997.62024847156681</v>
      </c>
      <c r="E105" s="13">
        <f t="shared" ca="1" si="11"/>
        <v>785.71832728156517</v>
      </c>
      <c r="F105" s="13">
        <f ca="1">IF(CRDAvantMensualite&lt;&gt;"",CRDAvantMensualite*(TauxNominalEmprunt/NbMensualitésParAn0),"")</f>
        <v>171.81236853243382</v>
      </c>
      <c r="G105" s="13">
        <f t="shared" ca="1" si="12"/>
        <v>40.0895526575679</v>
      </c>
      <c r="H105" s="13">
        <f t="shared" ca="1" si="16"/>
        <v>136664.1764986655</v>
      </c>
      <c r="I105" s="46"/>
      <c r="J105" s="21">
        <f t="shared" ca="1" si="13"/>
        <v>0</v>
      </c>
      <c r="K105" s="14">
        <f t="shared" ca="1" si="17"/>
        <v>997.62024847156681</v>
      </c>
      <c r="L105" s="14" t="str">
        <f ca="1">IF(OR(RemboursementAnticipé="",RemboursementAnticipé=0),"",IF(AND(RemboursementAnticipé&gt;0,IRAouinon="OUI"),MIN(0.03*(CRDAvantMensualite-MontantMensualité),TauxNominalEmprunt/2*J105),""))</f>
        <v/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34">
        <f t="shared" ca="1" si="19"/>
        <v>137449.89482594706</v>
      </c>
      <c r="AB105" s="34">
        <f ca="1">IF(CRDAvantMensualite2="","",IF(CRDAvantMensualite2&lt;MontantMensualité0,CRDAvantMensualite2*(1+(TauxNominalEmprunt+TAEA)/12),MontantMensualité0))</f>
        <v>997.62024847156681</v>
      </c>
      <c r="AC105" s="35">
        <f t="shared" ca="1" si="14"/>
        <v>785.71832728156517</v>
      </c>
      <c r="AD105" s="35">
        <f ca="1">IF(CRDAvantMensualite2&lt;&gt;"",CRDAvantMensualite2*(TauxNominalEmprunt/NbMensualitésParAn0),"")</f>
        <v>171.81236853243382</v>
      </c>
      <c r="AE105" s="35">
        <f t="shared" ca="1" si="15"/>
        <v>136664.1764986655</v>
      </c>
    </row>
    <row r="106" spans="1:31" x14ac:dyDescent="0.25">
      <c r="A106" s="38">
        <f ca="1">IF(DescriptionOk,A105+1,"")</f>
        <v>87</v>
      </c>
      <c r="B106" s="40">
        <f t="shared" ca="1" si="10"/>
        <v>46646</v>
      </c>
      <c r="C106" s="13">
        <f t="shared" ca="1" si="18"/>
        <v>136664.1764986655</v>
      </c>
      <c r="D106" s="13">
        <f ca="1">IF(CRDAvantMensualite="","",IF(CRDAvantMensualite&lt;MontantMensualité0,CRDAvantMensualite*(1+(TauxNominalEmprunt+TAEA)/12),MontantMensualité0))</f>
        <v>997.62024847156681</v>
      </c>
      <c r="E106" s="13">
        <f t="shared" ca="1" si="11"/>
        <v>786.92964303612416</v>
      </c>
      <c r="F106" s="13">
        <f ca="1">IF(CRDAvantMensualite&lt;&gt;"",CRDAvantMensualite*(TauxNominalEmprunt/NbMensualitésParAn0),"")</f>
        <v>170.83022062333188</v>
      </c>
      <c r="G106" s="13">
        <f t="shared" ca="1" si="12"/>
        <v>39.860384812110773</v>
      </c>
      <c r="H106" s="13">
        <f t="shared" ca="1" si="16"/>
        <v>135877.24685562938</v>
      </c>
      <c r="I106" s="46"/>
      <c r="J106" s="21">
        <f t="shared" ca="1" si="13"/>
        <v>0</v>
      </c>
      <c r="K106" s="14">
        <f t="shared" ca="1" si="17"/>
        <v>997.62024847156681</v>
      </c>
      <c r="L106" s="14" t="str">
        <f ca="1">IF(OR(RemboursementAnticipé="",RemboursementAnticipé=0),"",IF(AND(RemboursementAnticipé&gt;0,IRAouinon="OUI"),MIN(0.03*(CRDAvantMensualite-MontantMensualité),TauxNominalEmprunt/2*J106),""))</f>
        <v/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34">
        <f t="shared" ca="1" si="19"/>
        <v>136664.1764986655</v>
      </c>
      <c r="AB106" s="34">
        <f ca="1">IF(CRDAvantMensualite2="","",IF(CRDAvantMensualite2&lt;MontantMensualité0,CRDAvantMensualite2*(1+(TauxNominalEmprunt+TAEA)/12),MontantMensualité0))</f>
        <v>997.62024847156681</v>
      </c>
      <c r="AC106" s="35">
        <f t="shared" ca="1" si="14"/>
        <v>786.92964303612416</v>
      </c>
      <c r="AD106" s="35">
        <f ca="1">IF(CRDAvantMensualite2&lt;&gt;"",CRDAvantMensualite2*(TauxNominalEmprunt/NbMensualitésParAn0),"")</f>
        <v>170.83022062333188</v>
      </c>
      <c r="AE106" s="35">
        <f t="shared" ca="1" si="15"/>
        <v>135877.24685562938</v>
      </c>
    </row>
    <row r="107" spans="1:31" x14ac:dyDescent="0.25">
      <c r="A107" s="38">
        <f ca="1">IF(DescriptionOk,A106+1,"")</f>
        <v>88</v>
      </c>
      <c r="B107" s="40">
        <f t="shared" ca="1" si="10"/>
        <v>46676</v>
      </c>
      <c r="C107" s="13">
        <f t="shared" ca="1" si="18"/>
        <v>135877.24685562938</v>
      </c>
      <c r="D107" s="13">
        <f ca="1">IF(CRDAvantMensualite="","",IF(CRDAvantMensualite&lt;MontantMensualité0,CRDAvantMensualite*(1+(TauxNominalEmprunt+TAEA)/12),MontantMensualité0))</f>
        <v>997.62024847156681</v>
      </c>
      <c r="E107" s="13">
        <f t="shared" ca="1" si="11"/>
        <v>788.14282623580493</v>
      </c>
      <c r="F107" s="13">
        <f ca="1">IF(CRDAvantMensualite&lt;&gt;"",CRDAvantMensualite*(TauxNominalEmprunt/NbMensualitésParAn0),"")</f>
        <v>169.84655856953671</v>
      </c>
      <c r="G107" s="13">
        <f t="shared" ca="1" si="12"/>
        <v>39.630863666225238</v>
      </c>
      <c r="H107" s="13">
        <f t="shared" ca="1" si="16"/>
        <v>135089.10402939358</v>
      </c>
      <c r="I107" s="46"/>
      <c r="J107" s="21">
        <f t="shared" ca="1" si="13"/>
        <v>0</v>
      </c>
      <c r="K107" s="14">
        <f t="shared" ca="1" si="17"/>
        <v>997.62024847156681</v>
      </c>
      <c r="L107" s="14" t="str">
        <f ca="1">IF(OR(RemboursementAnticipé="",RemboursementAnticipé=0),"",IF(AND(RemboursementAnticipé&gt;0,IRAouinon="OUI"),MIN(0.03*(CRDAvantMensualite-MontantMensualité),TauxNominalEmprunt/2*J107),""))</f>
        <v/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34">
        <f t="shared" ca="1" si="19"/>
        <v>135877.24685562938</v>
      </c>
      <c r="AB107" s="34">
        <f ca="1">IF(CRDAvantMensualite2="","",IF(CRDAvantMensualite2&lt;MontantMensualité0,CRDAvantMensualite2*(1+(TauxNominalEmprunt+TAEA)/12),MontantMensualité0))</f>
        <v>997.62024847156681</v>
      </c>
      <c r="AC107" s="35">
        <f t="shared" ca="1" si="14"/>
        <v>788.14282623580493</v>
      </c>
      <c r="AD107" s="35">
        <f ca="1">IF(CRDAvantMensualite2&lt;&gt;"",CRDAvantMensualite2*(TauxNominalEmprunt/NbMensualitésParAn0),"")</f>
        <v>169.84655856953671</v>
      </c>
      <c r="AE107" s="35">
        <f t="shared" ca="1" si="15"/>
        <v>135089.10402939358</v>
      </c>
    </row>
    <row r="108" spans="1:31" x14ac:dyDescent="0.25">
      <c r="A108" s="38">
        <f ca="1">IF(DescriptionOk,A107+1,"")</f>
        <v>89</v>
      </c>
      <c r="B108" s="40">
        <f t="shared" ca="1" si="10"/>
        <v>46707</v>
      </c>
      <c r="C108" s="13">
        <f t="shared" ca="1" si="18"/>
        <v>135089.10402939358</v>
      </c>
      <c r="D108" s="13">
        <f ca="1">IF(CRDAvantMensualite="","",IF(CRDAvantMensualite&lt;MontantMensualité0,CRDAvantMensualite*(1+(TauxNominalEmprunt+TAEA)/12),MontantMensualité0))</f>
        <v>997.62024847156681</v>
      </c>
      <c r="E108" s="13">
        <f t="shared" ca="1" si="11"/>
        <v>789.35787975958499</v>
      </c>
      <c r="F108" s="13">
        <f ca="1">IF(CRDAvantMensualite&lt;&gt;"",CRDAvantMensualite*(TauxNominalEmprunt/NbMensualitésParAn0),"")</f>
        <v>168.86138003674199</v>
      </c>
      <c r="G108" s="13">
        <f t="shared" ca="1" si="12"/>
        <v>39.400988675239795</v>
      </c>
      <c r="H108" s="13">
        <f t="shared" ca="1" si="16"/>
        <v>134299.74614963398</v>
      </c>
      <c r="I108" s="46"/>
      <c r="J108" s="21">
        <f t="shared" ca="1" si="13"/>
        <v>0</v>
      </c>
      <c r="K108" s="14">
        <f t="shared" ca="1" si="17"/>
        <v>997.62024847156681</v>
      </c>
      <c r="L108" s="14" t="str">
        <f ca="1">IF(OR(RemboursementAnticipé="",RemboursementAnticipé=0),"",IF(AND(RemboursementAnticipé&gt;0,IRAouinon="OUI"),MIN(0.03*(CRDAvantMensualite-MontantMensualité),TauxNominalEmprunt/2*J108),""))</f>
        <v/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34">
        <f t="shared" ca="1" si="19"/>
        <v>135089.10402939358</v>
      </c>
      <c r="AB108" s="34">
        <f ca="1">IF(CRDAvantMensualite2="","",IF(CRDAvantMensualite2&lt;MontantMensualité0,CRDAvantMensualite2*(1+(TauxNominalEmprunt+TAEA)/12),MontantMensualité0))</f>
        <v>997.62024847156681</v>
      </c>
      <c r="AC108" s="35">
        <f t="shared" ca="1" si="14"/>
        <v>789.35787975958499</v>
      </c>
      <c r="AD108" s="35">
        <f ca="1">IF(CRDAvantMensualite2&lt;&gt;"",CRDAvantMensualite2*(TauxNominalEmprunt/NbMensualitésParAn0),"")</f>
        <v>168.86138003674199</v>
      </c>
      <c r="AE108" s="35">
        <f t="shared" ca="1" si="15"/>
        <v>134299.74614963398</v>
      </c>
    </row>
    <row r="109" spans="1:31" x14ac:dyDescent="0.25">
      <c r="A109" s="38">
        <f ca="1">IF(DescriptionOk,A108+1,"")</f>
        <v>90</v>
      </c>
      <c r="B109" s="40">
        <f t="shared" ca="1" si="10"/>
        <v>46737</v>
      </c>
      <c r="C109" s="13">
        <f t="shared" ca="1" si="18"/>
        <v>134299.74614963398</v>
      </c>
      <c r="D109" s="13">
        <f ca="1">IF(CRDAvantMensualite="","",IF(CRDAvantMensualite&lt;MontantMensualité0,CRDAvantMensualite*(1+(TauxNominalEmprunt+TAEA)/12),MontantMensualité0))</f>
        <v>997.62024847156681</v>
      </c>
      <c r="E109" s="13">
        <f t="shared" ca="1" si="11"/>
        <v>790.57480649088109</v>
      </c>
      <c r="F109" s="13">
        <f ca="1">IF(CRDAvantMensualite&lt;&gt;"",CRDAvantMensualite*(TauxNominalEmprunt/NbMensualitésParAn0),"")</f>
        <v>167.87468268704248</v>
      </c>
      <c r="G109" s="13">
        <f t="shared" ca="1" si="12"/>
        <v>39.17075929364325</v>
      </c>
      <c r="H109" s="13">
        <f t="shared" ca="1" si="16"/>
        <v>133509.1713431431</v>
      </c>
      <c r="I109" s="46"/>
      <c r="J109" s="21">
        <f t="shared" ca="1" si="13"/>
        <v>0</v>
      </c>
      <c r="K109" s="14">
        <f t="shared" ca="1" si="17"/>
        <v>997.62024847156681</v>
      </c>
      <c r="L109" s="14" t="str">
        <f ca="1">IF(OR(RemboursementAnticipé="",RemboursementAnticipé=0),"",IF(AND(RemboursementAnticipé&gt;0,IRAouinon="OUI"),MIN(0.03*(CRDAvantMensualite-MontantMensualité),TauxNominalEmprunt/2*J109),""))</f>
        <v/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34">
        <f t="shared" ca="1" si="19"/>
        <v>134299.74614963398</v>
      </c>
      <c r="AB109" s="34">
        <f ca="1">IF(CRDAvantMensualite2="","",IF(CRDAvantMensualite2&lt;MontantMensualité0,CRDAvantMensualite2*(1+(TauxNominalEmprunt+TAEA)/12),MontantMensualité0))</f>
        <v>997.62024847156681</v>
      </c>
      <c r="AC109" s="35">
        <f t="shared" ca="1" si="14"/>
        <v>790.57480649088109</v>
      </c>
      <c r="AD109" s="35">
        <f ca="1">IF(CRDAvantMensualite2&lt;&gt;"",CRDAvantMensualite2*(TauxNominalEmprunt/NbMensualitésParAn0),"")</f>
        <v>167.87468268704248</v>
      </c>
      <c r="AE109" s="35">
        <f t="shared" ca="1" si="15"/>
        <v>133509.1713431431</v>
      </c>
    </row>
    <row r="110" spans="1:31" x14ac:dyDescent="0.25">
      <c r="A110" s="38">
        <f ca="1">IF(DescriptionOk,A109+1,"")</f>
        <v>91</v>
      </c>
      <c r="B110" s="40">
        <f t="shared" ca="1" si="10"/>
        <v>46768</v>
      </c>
      <c r="C110" s="13">
        <f t="shared" ca="1" si="18"/>
        <v>133509.1713431431</v>
      </c>
      <c r="D110" s="13">
        <f ca="1">IF(CRDAvantMensualite="","",IF(CRDAvantMensualite&lt;MontantMensualité0,CRDAvantMensualite*(1+(TauxNominalEmprunt+TAEA)/12),MontantMensualité0))</f>
        <v>997.62024847156681</v>
      </c>
      <c r="E110" s="13">
        <f t="shared" ca="1" si="11"/>
        <v>791.79360931755446</v>
      </c>
      <c r="F110" s="13">
        <f ca="1">IF(CRDAvantMensualite&lt;&gt;"",CRDAvantMensualite*(TauxNominalEmprunt/NbMensualitésParAn0),"")</f>
        <v>166.88646417892889</v>
      </c>
      <c r="G110" s="13">
        <f t="shared" ca="1" si="12"/>
        <v>38.940174975083409</v>
      </c>
      <c r="H110" s="13">
        <f t="shared" ca="1" si="16"/>
        <v>132717.37773382553</v>
      </c>
      <c r="I110" s="46"/>
      <c r="J110" s="21">
        <f t="shared" ca="1" si="13"/>
        <v>0</v>
      </c>
      <c r="K110" s="14">
        <f t="shared" ca="1" si="17"/>
        <v>997.62024847156681</v>
      </c>
      <c r="L110" s="14" t="str">
        <f ca="1">IF(OR(RemboursementAnticipé="",RemboursementAnticipé=0),"",IF(AND(RemboursementAnticipé&gt;0,IRAouinon="OUI"),MIN(0.03*(CRDAvantMensualite-MontantMensualité),TauxNominalEmprunt/2*J110),""))</f>
        <v/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34">
        <f t="shared" ca="1" si="19"/>
        <v>133509.1713431431</v>
      </c>
      <c r="AB110" s="34">
        <f ca="1">IF(CRDAvantMensualite2="","",IF(CRDAvantMensualite2&lt;MontantMensualité0,CRDAvantMensualite2*(1+(TauxNominalEmprunt+TAEA)/12),MontantMensualité0))</f>
        <v>997.62024847156681</v>
      </c>
      <c r="AC110" s="35">
        <f t="shared" ca="1" si="14"/>
        <v>791.79360931755446</v>
      </c>
      <c r="AD110" s="35">
        <f ca="1">IF(CRDAvantMensualite2&lt;&gt;"",CRDAvantMensualite2*(TauxNominalEmprunt/NbMensualitésParAn0),"")</f>
        <v>166.88646417892889</v>
      </c>
      <c r="AE110" s="35">
        <f t="shared" ca="1" si="15"/>
        <v>132717.37773382553</v>
      </c>
    </row>
    <row r="111" spans="1:31" x14ac:dyDescent="0.25">
      <c r="A111" s="38">
        <f ca="1">IF(DescriptionOk,A110+1,"")</f>
        <v>92</v>
      </c>
      <c r="B111" s="40">
        <f t="shared" ca="1" si="10"/>
        <v>46799</v>
      </c>
      <c r="C111" s="13">
        <f t="shared" ca="1" si="18"/>
        <v>132717.37773382553</v>
      </c>
      <c r="D111" s="13">
        <f ca="1">IF(CRDAvantMensualite="","",IF(CRDAvantMensualite&lt;MontantMensualité0,CRDAvantMensualite*(1+(TauxNominalEmprunt+TAEA)/12),MontantMensualité0))</f>
        <v>997.62024847156681</v>
      </c>
      <c r="E111" s="13">
        <f t="shared" ca="1" si="11"/>
        <v>793.01429113191909</v>
      </c>
      <c r="F111" s="13">
        <f ca="1">IF(CRDAvantMensualite&lt;&gt;"",CRDAvantMensualite*(TauxNominalEmprunt/NbMensualitésParAn0),"")</f>
        <v>165.89672216728192</v>
      </c>
      <c r="G111" s="13">
        <f t="shared" ca="1" si="12"/>
        <v>38.70923517236578</v>
      </c>
      <c r="H111" s="13">
        <f t="shared" ca="1" si="16"/>
        <v>131924.3634426936</v>
      </c>
      <c r="I111" s="46"/>
      <c r="J111" s="21">
        <f t="shared" ca="1" si="13"/>
        <v>0</v>
      </c>
      <c r="K111" s="14">
        <f t="shared" ca="1" si="17"/>
        <v>997.62024847156681</v>
      </c>
      <c r="L111" s="14" t="str">
        <f ca="1">IF(OR(RemboursementAnticipé="",RemboursementAnticipé=0),"",IF(AND(RemboursementAnticipé&gt;0,IRAouinon="OUI"),MIN(0.03*(CRDAvantMensualite-MontantMensualité),TauxNominalEmprunt/2*J111),""))</f>
        <v/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34">
        <f t="shared" ca="1" si="19"/>
        <v>132717.37773382553</v>
      </c>
      <c r="AB111" s="34">
        <f ca="1">IF(CRDAvantMensualite2="","",IF(CRDAvantMensualite2&lt;MontantMensualité0,CRDAvantMensualite2*(1+(TauxNominalEmprunt+TAEA)/12),MontantMensualité0))</f>
        <v>997.62024847156681</v>
      </c>
      <c r="AC111" s="35">
        <f t="shared" ca="1" si="14"/>
        <v>793.01429113191909</v>
      </c>
      <c r="AD111" s="35">
        <f ca="1">IF(CRDAvantMensualite2&lt;&gt;"",CRDAvantMensualite2*(TauxNominalEmprunt/NbMensualitésParAn0),"")</f>
        <v>165.89672216728192</v>
      </c>
      <c r="AE111" s="35">
        <f t="shared" ca="1" si="15"/>
        <v>131924.3634426936</v>
      </c>
    </row>
    <row r="112" spans="1:31" x14ac:dyDescent="0.25">
      <c r="A112" s="38">
        <f ca="1">IF(DescriptionOk,A111+1,"")</f>
        <v>93</v>
      </c>
      <c r="B112" s="40">
        <f t="shared" ca="1" si="10"/>
        <v>46828</v>
      </c>
      <c r="C112" s="13">
        <f t="shared" ca="1" si="18"/>
        <v>131924.3634426936</v>
      </c>
      <c r="D112" s="13">
        <f ca="1">IF(CRDAvantMensualite="","",IF(CRDAvantMensualite&lt;MontantMensualité0,CRDAvantMensualite*(1+(TauxNominalEmprunt+TAEA)/12),MontantMensualité0))</f>
        <v>997.62024847156681</v>
      </c>
      <c r="E112" s="13">
        <f t="shared" ca="1" si="11"/>
        <v>794.23685483074746</v>
      </c>
      <c r="F112" s="13">
        <f ca="1">IF(CRDAvantMensualite&lt;&gt;"",CRDAvantMensualite*(TauxNominalEmprunt/NbMensualitésParAn0),"")</f>
        <v>164.90545430336701</v>
      </c>
      <c r="G112" s="13">
        <f t="shared" ca="1" si="12"/>
        <v>38.477939337452305</v>
      </c>
      <c r="H112" s="13">
        <f t="shared" ca="1" si="16"/>
        <v>131130.12658786285</v>
      </c>
      <c r="I112" s="46"/>
      <c r="J112" s="21">
        <f t="shared" ca="1" si="13"/>
        <v>0</v>
      </c>
      <c r="K112" s="14">
        <f t="shared" ca="1" si="17"/>
        <v>997.62024847156681</v>
      </c>
      <c r="L112" s="14" t="str">
        <f ca="1">IF(OR(RemboursementAnticipé="",RemboursementAnticipé=0),"",IF(AND(RemboursementAnticipé&gt;0,IRAouinon="OUI"),MIN(0.03*(CRDAvantMensualite-MontantMensualité),TauxNominalEmprunt/2*J112),""))</f>
        <v/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34">
        <f t="shared" ca="1" si="19"/>
        <v>131924.3634426936</v>
      </c>
      <c r="AB112" s="34">
        <f ca="1">IF(CRDAvantMensualite2="","",IF(CRDAvantMensualite2&lt;MontantMensualité0,CRDAvantMensualite2*(1+(TauxNominalEmprunt+TAEA)/12),MontantMensualité0))</f>
        <v>997.62024847156681</v>
      </c>
      <c r="AC112" s="35">
        <f t="shared" ca="1" si="14"/>
        <v>794.23685483074746</v>
      </c>
      <c r="AD112" s="35">
        <f ca="1">IF(CRDAvantMensualite2&lt;&gt;"",CRDAvantMensualite2*(TauxNominalEmprunt/NbMensualitésParAn0),"")</f>
        <v>164.90545430336701</v>
      </c>
      <c r="AE112" s="35">
        <f t="shared" ca="1" si="15"/>
        <v>131130.12658786285</v>
      </c>
    </row>
    <row r="113" spans="1:31" x14ac:dyDescent="0.25">
      <c r="A113" s="38">
        <f ca="1">IF(DescriptionOk,A112+1,"")</f>
        <v>94</v>
      </c>
      <c r="B113" s="40">
        <f t="shared" ca="1" si="10"/>
        <v>46859</v>
      </c>
      <c r="C113" s="13">
        <f t="shared" ca="1" si="18"/>
        <v>131130.12658786285</v>
      </c>
      <c r="D113" s="13">
        <f ca="1">IF(CRDAvantMensualite="","",IF(CRDAvantMensualite&lt;MontantMensualité0,CRDAvantMensualite*(1+(TauxNominalEmprunt+TAEA)/12),MontantMensualité0))</f>
        <v>997.62024847156681</v>
      </c>
      <c r="E113" s="13">
        <f t="shared" ca="1" si="11"/>
        <v>795.46130331527831</v>
      </c>
      <c r="F113" s="13">
        <f ca="1">IF(CRDAvantMensualite&lt;&gt;"",CRDAvantMensualite*(TauxNominalEmprunt/NbMensualitésParAn0),"")</f>
        <v>163.91265823482857</v>
      </c>
      <c r="G113" s="13">
        <f t="shared" ca="1" si="12"/>
        <v>38.246286921459998</v>
      </c>
      <c r="H113" s="13">
        <f t="shared" ca="1" si="16"/>
        <v>130334.66528454756</v>
      </c>
      <c r="I113" s="46"/>
      <c r="J113" s="21">
        <f t="shared" ca="1" si="13"/>
        <v>0</v>
      </c>
      <c r="K113" s="14">
        <f t="shared" ca="1" si="17"/>
        <v>997.62024847156681</v>
      </c>
      <c r="L113" s="14" t="str">
        <f ca="1">IF(OR(RemboursementAnticipé="",RemboursementAnticipé=0),"",IF(AND(RemboursementAnticipé&gt;0,IRAouinon="OUI"),MIN(0.03*(CRDAvantMensualite-MontantMensualité),TauxNominalEmprunt/2*J113),""))</f>
        <v/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34">
        <f t="shared" ca="1" si="19"/>
        <v>131130.12658786285</v>
      </c>
      <c r="AB113" s="34">
        <f ca="1">IF(CRDAvantMensualite2="","",IF(CRDAvantMensualite2&lt;MontantMensualité0,CRDAvantMensualite2*(1+(TauxNominalEmprunt+TAEA)/12),MontantMensualité0))</f>
        <v>997.62024847156681</v>
      </c>
      <c r="AC113" s="35">
        <f t="shared" ca="1" si="14"/>
        <v>795.46130331527831</v>
      </c>
      <c r="AD113" s="35">
        <f ca="1">IF(CRDAvantMensualite2&lt;&gt;"",CRDAvantMensualite2*(TauxNominalEmprunt/NbMensualitésParAn0),"")</f>
        <v>163.91265823482857</v>
      </c>
      <c r="AE113" s="35">
        <f t="shared" ca="1" si="15"/>
        <v>130334.66528454756</v>
      </c>
    </row>
    <row r="114" spans="1:31" x14ac:dyDescent="0.25">
      <c r="A114" s="38">
        <f ca="1">IF(DescriptionOk,A113+1,"")</f>
        <v>95</v>
      </c>
      <c r="B114" s="40">
        <f t="shared" ca="1" si="10"/>
        <v>46889</v>
      </c>
      <c r="C114" s="13">
        <f t="shared" ca="1" si="18"/>
        <v>130334.66528454756</v>
      </c>
      <c r="D114" s="13">
        <f ca="1">IF(CRDAvantMensualite="","",IF(CRDAvantMensualite&lt;MontantMensualité0,CRDAvantMensualite*(1+(TauxNominalEmprunt+TAEA)/12),MontantMensualité0))</f>
        <v>997.62024847156681</v>
      </c>
      <c r="E114" s="13">
        <f t="shared" ca="1" si="11"/>
        <v>796.68763949122263</v>
      </c>
      <c r="F114" s="13">
        <f ca="1">IF(CRDAvantMensualite&lt;&gt;"",CRDAvantMensualite*(TauxNominalEmprunt/NbMensualitésParAn0),"")</f>
        <v>162.91833160568444</v>
      </c>
      <c r="G114" s="13">
        <f t="shared" ca="1" si="12"/>
        <v>38.014277374659706</v>
      </c>
      <c r="H114" s="13">
        <f t="shared" ca="1" si="16"/>
        <v>129537.97764505634</v>
      </c>
      <c r="I114" s="46"/>
      <c r="J114" s="21">
        <f t="shared" ca="1" si="13"/>
        <v>0</v>
      </c>
      <c r="K114" s="14">
        <f t="shared" ca="1" si="17"/>
        <v>997.62024847156681</v>
      </c>
      <c r="L114" s="14" t="str">
        <f ca="1">IF(OR(RemboursementAnticipé="",RemboursementAnticipé=0),"",IF(AND(RemboursementAnticipé&gt;0,IRAouinon="OUI"),MIN(0.03*(CRDAvantMensualite-MontantMensualité),TauxNominalEmprunt/2*J114),""))</f>
        <v/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34">
        <f t="shared" ca="1" si="19"/>
        <v>130334.66528454756</v>
      </c>
      <c r="AB114" s="34">
        <f ca="1">IF(CRDAvantMensualite2="","",IF(CRDAvantMensualite2&lt;MontantMensualité0,CRDAvantMensualite2*(1+(TauxNominalEmprunt+TAEA)/12),MontantMensualité0))</f>
        <v>997.62024847156681</v>
      </c>
      <c r="AC114" s="35">
        <f t="shared" ca="1" si="14"/>
        <v>796.68763949122263</v>
      </c>
      <c r="AD114" s="35">
        <f ca="1">IF(CRDAvantMensualite2&lt;&gt;"",CRDAvantMensualite2*(TauxNominalEmprunt/NbMensualitésParAn0),"")</f>
        <v>162.91833160568444</v>
      </c>
      <c r="AE114" s="35">
        <f t="shared" ca="1" si="15"/>
        <v>129537.97764505634</v>
      </c>
    </row>
    <row r="115" spans="1:31" x14ac:dyDescent="0.25">
      <c r="A115" s="39">
        <f ca="1">IF(DescriptionOk,A114+1,"")</f>
        <v>96</v>
      </c>
      <c r="B115" s="41">
        <f t="shared" ca="1" si="10"/>
        <v>46920</v>
      </c>
      <c r="C115" s="16">
        <f t="shared" ca="1" si="18"/>
        <v>129537.97764505634</v>
      </c>
      <c r="D115" s="16">
        <f ca="1">IF(CRDAvantMensualite="","",IF(CRDAvantMensualite&lt;MontantMensualité0,CRDAvantMensualite*(1+(TauxNominalEmprunt+TAEA)/12),MontantMensualité0))</f>
        <v>997.62024847156681</v>
      </c>
      <c r="E115" s="16">
        <f t="shared" ca="1" si="11"/>
        <v>797.91586626877165</v>
      </c>
      <c r="F115" s="16">
        <f ca="1">IF(CRDAvantMensualite&lt;&gt;"",CRDAvantMensualite*(TauxNominalEmprunt/NbMensualitésParAn0),"")</f>
        <v>161.92247205632043</v>
      </c>
      <c r="G115" s="16">
        <f t="shared" ca="1" si="12"/>
        <v>37.781910146474765</v>
      </c>
      <c r="H115" s="16">
        <f t="shared" ca="1" si="16"/>
        <v>128740.06177878757</v>
      </c>
      <c r="I115" s="46"/>
      <c r="J115" s="22">
        <f t="shared" ca="1" si="13"/>
        <v>0</v>
      </c>
      <c r="K115" s="15">
        <f t="shared" ca="1" si="17"/>
        <v>997.62024847156681</v>
      </c>
      <c r="L115" s="15" t="str">
        <f ca="1">IF(OR(RemboursementAnticipé="",RemboursementAnticipé=0),"",IF(AND(RemboursementAnticipé&gt;0,IRAouinon="OUI"),MIN(0.03*(CRDAvantMensualite-MontantMensualité),TauxNominalEmprunt/2*J115),""))</f>
        <v/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34">
        <f t="shared" ca="1" si="19"/>
        <v>129537.97764505634</v>
      </c>
      <c r="AB115" s="34">
        <f ca="1">IF(CRDAvantMensualite2="","",IF(CRDAvantMensualite2&lt;MontantMensualité0,CRDAvantMensualite2*(1+(TauxNominalEmprunt+TAEA)/12),MontantMensualité0))</f>
        <v>997.62024847156681</v>
      </c>
      <c r="AC115" s="35">
        <f t="shared" ca="1" si="14"/>
        <v>797.91586626877165</v>
      </c>
      <c r="AD115" s="35">
        <f ca="1">IF(CRDAvantMensualite2&lt;&gt;"",CRDAvantMensualite2*(TauxNominalEmprunt/NbMensualitésParAn0),"")</f>
        <v>161.92247205632043</v>
      </c>
      <c r="AE115" s="35">
        <f t="shared" ca="1" si="15"/>
        <v>128740.06177878757</v>
      </c>
    </row>
    <row r="116" spans="1:31" x14ac:dyDescent="0.25">
      <c r="A116" s="38">
        <f ca="1">IF(DescriptionOk,A115+1,"")</f>
        <v>97</v>
      </c>
      <c r="B116" s="40">
        <f t="shared" ca="1" si="10"/>
        <v>46950</v>
      </c>
      <c r="C116" s="13">
        <f t="shared" ca="1" si="18"/>
        <v>128740.06177878757</v>
      </c>
      <c r="D116" s="13">
        <f ca="1">IF(CRDAvantMensualite="","",IF(CRDAvantMensualite&lt;MontantMensualité0,CRDAvantMensualite*(1+(TauxNominalEmprunt+TAEA)/12),MontantMensualité0))</f>
        <v>997.62024847156681</v>
      </c>
      <c r="E116" s="13">
        <f t="shared" ca="1" si="11"/>
        <v>799.14598656260262</v>
      </c>
      <c r="F116" s="13">
        <f ca="1">IF(CRDAvantMensualite&lt;&gt;"",CRDAvantMensualite*(TauxNominalEmprunt/NbMensualitésParAn0),"")</f>
        <v>160.92507722348446</v>
      </c>
      <c r="G116" s="13">
        <f t="shared" ca="1" si="12"/>
        <v>37.549184685479709</v>
      </c>
      <c r="H116" s="13">
        <f t="shared" ca="1" si="16"/>
        <v>127940.91579222496</v>
      </c>
      <c r="I116" s="46"/>
      <c r="J116" s="21">
        <f t="shared" ca="1" si="13"/>
        <v>0</v>
      </c>
      <c r="K116" s="14">
        <f t="shared" ca="1" si="17"/>
        <v>997.62024847156681</v>
      </c>
      <c r="L116" s="14" t="str">
        <f ca="1">IF(OR(RemboursementAnticipé="",RemboursementAnticipé=0),"",IF(AND(RemboursementAnticipé&gt;0,IRAouinon="OUI"),MIN(0.03*(CRDAvantMensualite-MontantMensualité),TauxNominalEmprunt/2*J116),""))</f>
        <v/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34">
        <f t="shared" ca="1" si="19"/>
        <v>128740.06177878757</v>
      </c>
      <c r="AB116" s="34">
        <f ca="1">IF(CRDAvantMensualite2="","",IF(CRDAvantMensualite2&lt;MontantMensualité0,CRDAvantMensualite2*(1+(TauxNominalEmprunt+TAEA)/12),MontantMensualité0))</f>
        <v>997.62024847156681</v>
      </c>
      <c r="AC116" s="35">
        <f t="shared" ca="1" si="14"/>
        <v>799.14598656260262</v>
      </c>
      <c r="AD116" s="35">
        <f ca="1">IF(CRDAvantMensualite2&lt;&gt;"",CRDAvantMensualite2*(TauxNominalEmprunt/NbMensualitésParAn0),"")</f>
        <v>160.92507722348446</v>
      </c>
      <c r="AE116" s="35">
        <f t="shared" ca="1" si="15"/>
        <v>127940.91579222496</v>
      </c>
    </row>
    <row r="117" spans="1:31" x14ac:dyDescent="0.25">
      <c r="A117" s="38">
        <f ca="1">IF(DescriptionOk,A116+1,"")</f>
        <v>98</v>
      </c>
      <c r="B117" s="40">
        <f t="shared" ca="1" si="10"/>
        <v>46981</v>
      </c>
      <c r="C117" s="13">
        <f t="shared" ca="1" si="18"/>
        <v>127940.91579222496</v>
      </c>
      <c r="D117" s="13">
        <f ca="1">IF(CRDAvantMensualite="","",IF(CRDAvantMensualite&lt;MontantMensualité0,CRDAvantMensualite*(1+(TauxNominalEmprunt+TAEA)/12),MontantMensualité0))</f>
        <v>997.62024847156681</v>
      </c>
      <c r="E117" s="13">
        <f t="shared" ca="1" si="11"/>
        <v>800.37800329188667</v>
      </c>
      <c r="F117" s="13">
        <f ca="1">IF(CRDAvantMensualite&lt;&gt;"",CRDAvantMensualite*(TauxNominalEmprunt/NbMensualitésParAn0),"")</f>
        <v>159.92614474028119</v>
      </c>
      <c r="G117" s="13">
        <f t="shared" ca="1" si="12"/>
        <v>37.316100439398951</v>
      </c>
      <c r="H117" s="13">
        <f t="shared" ca="1" si="16"/>
        <v>127140.53778893307</v>
      </c>
      <c r="I117" s="46"/>
      <c r="J117" s="21">
        <f t="shared" ca="1" si="13"/>
        <v>0</v>
      </c>
      <c r="K117" s="14">
        <f t="shared" ca="1" si="17"/>
        <v>997.62024847156681</v>
      </c>
      <c r="L117" s="14" t="str">
        <f ca="1">IF(OR(RemboursementAnticipé="",RemboursementAnticipé=0),"",IF(AND(RemboursementAnticipé&gt;0,IRAouinon="OUI"),MIN(0.03*(CRDAvantMensualite-MontantMensualité),TauxNominalEmprunt/2*J117),""))</f>
        <v/>
      </c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34">
        <f t="shared" ca="1" si="19"/>
        <v>127940.91579222496</v>
      </c>
      <c r="AB117" s="34">
        <f ca="1">IF(CRDAvantMensualite2="","",IF(CRDAvantMensualite2&lt;MontantMensualité0,CRDAvantMensualite2*(1+(TauxNominalEmprunt+TAEA)/12),MontantMensualité0))</f>
        <v>997.62024847156681</v>
      </c>
      <c r="AC117" s="35">
        <f t="shared" ca="1" si="14"/>
        <v>800.37800329188667</v>
      </c>
      <c r="AD117" s="35">
        <f ca="1">IF(CRDAvantMensualite2&lt;&gt;"",CRDAvantMensualite2*(TauxNominalEmprunt/NbMensualitésParAn0),"")</f>
        <v>159.92614474028119</v>
      </c>
      <c r="AE117" s="35">
        <f t="shared" ca="1" si="15"/>
        <v>127140.53778893307</v>
      </c>
    </row>
    <row r="118" spans="1:31" x14ac:dyDescent="0.25">
      <c r="A118" s="38">
        <f ca="1">IF(DescriptionOk,A117+1,"")</f>
        <v>99</v>
      </c>
      <c r="B118" s="40">
        <f t="shared" ca="1" si="10"/>
        <v>47012</v>
      </c>
      <c r="C118" s="13">
        <f t="shared" ca="1" si="18"/>
        <v>127140.53778893307</v>
      </c>
      <c r="D118" s="13">
        <f ca="1">IF(CRDAvantMensualite="","",IF(CRDAvantMensualite&lt;MontantMensualité0,CRDAvantMensualite*(1+(TauxNominalEmprunt+TAEA)/12),MontantMensualité0))</f>
        <v>997.62024847156681</v>
      </c>
      <c r="E118" s="13">
        <f t="shared" ca="1" si="11"/>
        <v>801.61191938029503</v>
      </c>
      <c r="F118" s="13">
        <f ca="1">IF(CRDAvantMensualite&lt;&gt;"",CRDAvantMensualite*(TauxNominalEmprunt/NbMensualitésParAn0),"")</f>
        <v>158.92567223616635</v>
      </c>
      <c r="G118" s="13">
        <f t="shared" ca="1" si="12"/>
        <v>37.082656855105483</v>
      </c>
      <c r="H118" s="13">
        <f t="shared" ca="1" si="16"/>
        <v>126338.92586955278</v>
      </c>
      <c r="I118" s="46"/>
      <c r="J118" s="21">
        <f t="shared" ca="1" si="13"/>
        <v>0</v>
      </c>
      <c r="K118" s="14">
        <f t="shared" ca="1" si="17"/>
        <v>997.62024847156681</v>
      </c>
      <c r="L118" s="14" t="str">
        <f ca="1">IF(OR(RemboursementAnticipé="",RemboursementAnticipé=0),"",IF(AND(RemboursementAnticipé&gt;0,IRAouinon="OUI"),MIN(0.03*(CRDAvantMensualite-MontantMensualité),TauxNominalEmprunt/2*J118),""))</f>
        <v/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34">
        <f t="shared" ca="1" si="19"/>
        <v>127140.53778893307</v>
      </c>
      <c r="AB118" s="34">
        <f ca="1">IF(CRDAvantMensualite2="","",IF(CRDAvantMensualite2&lt;MontantMensualité0,CRDAvantMensualite2*(1+(TauxNominalEmprunt+TAEA)/12),MontantMensualité0))</f>
        <v>997.62024847156681</v>
      </c>
      <c r="AC118" s="35">
        <f t="shared" ca="1" si="14"/>
        <v>801.61191938029503</v>
      </c>
      <c r="AD118" s="35">
        <f ca="1">IF(CRDAvantMensualite2&lt;&gt;"",CRDAvantMensualite2*(TauxNominalEmprunt/NbMensualitésParAn0),"")</f>
        <v>158.92567223616635</v>
      </c>
      <c r="AE118" s="35">
        <f t="shared" ca="1" si="15"/>
        <v>126338.92586955278</v>
      </c>
    </row>
    <row r="119" spans="1:31" x14ac:dyDescent="0.25">
      <c r="A119" s="38">
        <f ca="1">IF(DescriptionOk,A118+1,"")</f>
        <v>100</v>
      </c>
      <c r="B119" s="40">
        <f t="shared" ca="1" si="10"/>
        <v>47042</v>
      </c>
      <c r="C119" s="13">
        <f t="shared" ca="1" si="18"/>
        <v>126338.92586955278</v>
      </c>
      <c r="D119" s="13">
        <f ca="1">IF(CRDAvantMensualite="","",IF(CRDAvantMensualite&lt;MontantMensualité0,CRDAvantMensualite*(1+(TauxNominalEmprunt+TAEA)/12),MontantMensualité0))</f>
        <v>997.62024847156681</v>
      </c>
      <c r="E119" s="13">
        <f t="shared" ca="1" si="11"/>
        <v>802.84773775600627</v>
      </c>
      <c r="F119" s="13">
        <f ca="1">IF(CRDAvantMensualite&lt;&gt;"",CRDAvantMensualite*(TauxNominalEmprunt/NbMensualitésParAn0),"")</f>
        <v>157.92365733694098</v>
      </c>
      <c r="G119" s="13">
        <f t="shared" ca="1" si="12"/>
        <v>36.848853378619566</v>
      </c>
      <c r="H119" s="13">
        <f t="shared" ca="1" si="16"/>
        <v>125536.07813179678</v>
      </c>
      <c r="I119" s="46"/>
      <c r="J119" s="21">
        <f t="shared" ca="1" si="13"/>
        <v>0</v>
      </c>
      <c r="K119" s="14">
        <f t="shared" ca="1" si="17"/>
        <v>997.62024847156681</v>
      </c>
      <c r="L119" s="14" t="str">
        <f ca="1">IF(OR(RemboursementAnticipé="",RemboursementAnticipé=0),"",IF(AND(RemboursementAnticipé&gt;0,IRAouinon="OUI"),MIN(0.03*(CRDAvantMensualite-MontantMensualité),TauxNominalEmprunt/2*J119),""))</f>
        <v/>
      </c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34">
        <f t="shared" ca="1" si="19"/>
        <v>126338.92586955278</v>
      </c>
      <c r="AB119" s="34">
        <f ca="1">IF(CRDAvantMensualite2="","",IF(CRDAvantMensualite2&lt;MontantMensualité0,CRDAvantMensualite2*(1+(TauxNominalEmprunt+TAEA)/12),MontantMensualité0))</f>
        <v>997.62024847156681</v>
      </c>
      <c r="AC119" s="35">
        <f t="shared" ca="1" si="14"/>
        <v>802.84773775600627</v>
      </c>
      <c r="AD119" s="35">
        <f ca="1">IF(CRDAvantMensualite2&lt;&gt;"",CRDAvantMensualite2*(TauxNominalEmprunt/NbMensualitésParAn0),"")</f>
        <v>157.92365733694098</v>
      </c>
      <c r="AE119" s="35">
        <f t="shared" ca="1" si="15"/>
        <v>125536.07813179678</v>
      </c>
    </row>
    <row r="120" spans="1:31" x14ac:dyDescent="0.25">
      <c r="A120" s="38">
        <f ca="1">IF(DescriptionOk,A119+1,"")</f>
        <v>101</v>
      </c>
      <c r="B120" s="40">
        <f t="shared" ca="1" si="10"/>
        <v>47073</v>
      </c>
      <c r="C120" s="13">
        <f t="shared" ca="1" si="18"/>
        <v>125536.07813179678</v>
      </c>
      <c r="D120" s="13">
        <f ca="1">IF(CRDAvantMensualite="","",IF(CRDAvantMensualite&lt;MontantMensualité0,CRDAvantMensualite*(1+(TauxNominalEmprunt+TAEA)/12),MontantMensualité0))</f>
        <v>997.62024847156681</v>
      </c>
      <c r="E120" s="13">
        <f t="shared" ca="1" si="11"/>
        <v>804.08546135171343</v>
      </c>
      <c r="F120" s="13">
        <f ca="1">IF(CRDAvantMensualite&lt;&gt;"",CRDAvantMensualite*(TauxNominalEmprunt/NbMensualitésParAn0),"")</f>
        <v>156.92009766474598</v>
      </c>
      <c r="G120" s="13">
        <f t="shared" ca="1" si="12"/>
        <v>36.614689455107396</v>
      </c>
      <c r="H120" s="13">
        <f t="shared" ca="1" si="16"/>
        <v>124731.99267044506</v>
      </c>
      <c r="I120" s="46"/>
      <c r="J120" s="21">
        <f t="shared" ca="1" si="13"/>
        <v>0</v>
      </c>
      <c r="K120" s="14">
        <f t="shared" ca="1" si="17"/>
        <v>997.62024847156681</v>
      </c>
      <c r="L120" s="14" t="str">
        <f ca="1">IF(OR(RemboursementAnticipé="",RemboursementAnticipé=0),"",IF(AND(RemboursementAnticipé&gt;0,IRAouinon="OUI"),MIN(0.03*(CRDAvantMensualite-MontantMensualité),TauxNominalEmprunt/2*J120),""))</f>
        <v/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34">
        <f t="shared" ca="1" si="19"/>
        <v>125536.07813179678</v>
      </c>
      <c r="AB120" s="34">
        <f ca="1">IF(CRDAvantMensualite2="","",IF(CRDAvantMensualite2&lt;MontantMensualité0,CRDAvantMensualite2*(1+(TauxNominalEmprunt+TAEA)/12),MontantMensualité0))</f>
        <v>997.62024847156681</v>
      </c>
      <c r="AC120" s="35">
        <f t="shared" ca="1" si="14"/>
        <v>804.08546135171343</v>
      </c>
      <c r="AD120" s="35">
        <f ca="1">IF(CRDAvantMensualite2&lt;&gt;"",CRDAvantMensualite2*(TauxNominalEmprunt/NbMensualitésParAn0),"")</f>
        <v>156.92009766474598</v>
      </c>
      <c r="AE120" s="35">
        <f t="shared" ca="1" si="15"/>
        <v>124731.99267044506</v>
      </c>
    </row>
    <row r="121" spans="1:31" x14ac:dyDescent="0.25">
      <c r="A121" s="38">
        <f ca="1">IF(DescriptionOk,A120+1,"")</f>
        <v>102</v>
      </c>
      <c r="B121" s="40">
        <f t="shared" ca="1" si="10"/>
        <v>47103</v>
      </c>
      <c r="C121" s="13">
        <f t="shared" ca="1" si="18"/>
        <v>124731.99267044506</v>
      </c>
      <c r="D121" s="13">
        <f ca="1">IF(CRDAvantMensualite="","",IF(CRDAvantMensualite&lt;MontantMensualité0,CRDAvantMensualite*(1+(TauxNominalEmprunt+TAEA)/12),MontantMensualité0))</f>
        <v>997.62024847156681</v>
      </c>
      <c r="E121" s="13">
        <f t="shared" ca="1" si="11"/>
        <v>805.32509310463058</v>
      </c>
      <c r="F121" s="13">
        <f ca="1">IF(CRDAvantMensualite&lt;&gt;"",CRDAvantMensualite*(TauxNominalEmprunt/NbMensualitésParAn0),"")</f>
        <v>155.91499083805633</v>
      </c>
      <c r="G121" s="13">
        <f t="shared" ca="1" si="12"/>
        <v>36.38016452887981</v>
      </c>
      <c r="H121" s="13">
        <f t="shared" ca="1" si="16"/>
        <v>123926.66757734043</v>
      </c>
      <c r="I121" s="46"/>
      <c r="J121" s="21">
        <f t="shared" ca="1" si="13"/>
        <v>0</v>
      </c>
      <c r="K121" s="14">
        <f t="shared" ca="1" si="17"/>
        <v>997.62024847156681</v>
      </c>
      <c r="L121" s="14" t="str">
        <f ca="1">IF(OR(RemboursementAnticipé="",RemboursementAnticipé=0),"",IF(AND(RemboursementAnticipé&gt;0,IRAouinon="OUI"),MIN(0.03*(CRDAvantMensualite-MontantMensualité),TauxNominalEmprunt/2*J121),""))</f>
        <v/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34">
        <f t="shared" ca="1" si="19"/>
        <v>124731.99267044506</v>
      </c>
      <c r="AB121" s="34">
        <f ca="1">IF(CRDAvantMensualite2="","",IF(CRDAvantMensualite2&lt;MontantMensualité0,CRDAvantMensualite2*(1+(TauxNominalEmprunt+TAEA)/12),MontantMensualité0))</f>
        <v>997.62024847156681</v>
      </c>
      <c r="AC121" s="35">
        <f t="shared" ca="1" si="14"/>
        <v>805.32509310463058</v>
      </c>
      <c r="AD121" s="35">
        <f ca="1">IF(CRDAvantMensualite2&lt;&gt;"",CRDAvantMensualite2*(TauxNominalEmprunt/NbMensualitésParAn0),"")</f>
        <v>155.91499083805633</v>
      </c>
      <c r="AE121" s="35">
        <f t="shared" ca="1" si="15"/>
        <v>123926.66757734043</v>
      </c>
    </row>
    <row r="122" spans="1:31" x14ac:dyDescent="0.25">
      <c r="A122" s="38">
        <f ca="1">IF(DescriptionOk,A121+1,"")</f>
        <v>103</v>
      </c>
      <c r="B122" s="40">
        <f t="shared" ca="1" si="10"/>
        <v>47134</v>
      </c>
      <c r="C122" s="13">
        <f t="shared" ca="1" si="18"/>
        <v>123926.66757734043</v>
      </c>
      <c r="D122" s="13">
        <f ca="1">IF(CRDAvantMensualite="","",IF(CRDAvantMensualite&lt;MontantMensualité0,CRDAvantMensualite*(1+(TauxNominalEmprunt+TAEA)/12),MontantMensualité0))</f>
        <v>997.62024847156681</v>
      </c>
      <c r="E122" s="13">
        <f t="shared" ca="1" si="11"/>
        <v>806.56663595650036</v>
      </c>
      <c r="F122" s="13">
        <f ca="1">IF(CRDAvantMensualite&lt;&gt;"",CRDAvantMensualite*(TauxNominalEmprunt/NbMensualitésParAn0),"")</f>
        <v>154.90833447167554</v>
      </c>
      <c r="G122" s="13">
        <f t="shared" ca="1" si="12"/>
        <v>36.14527804339096</v>
      </c>
      <c r="H122" s="13">
        <f t="shared" ca="1" si="16"/>
        <v>123120.10094138392</v>
      </c>
      <c r="I122" s="46"/>
      <c r="J122" s="21">
        <f t="shared" ca="1" si="13"/>
        <v>0</v>
      </c>
      <c r="K122" s="14">
        <f t="shared" ca="1" si="17"/>
        <v>997.62024847156681</v>
      </c>
      <c r="L122" s="14" t="str">
        <f ca="1">IF(OR(RemboursementAnticipé="",RemboursementAnticipé=0),"",IF(AND(RemboursementAnticipé&gt;0,IRAouinon="OUI"),MIN(0.03*(CRDAvantMensualite-MontantMensualité),TauxNominalEmprunt/2*J122),""))</f>
        <v/>
      </c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34">
        <f t="shared" ca="1" si="19"/>
        <v>123926.66757734043</v>
      </c>
      <c r="AB122" s="34">
        <f ca="1">IF(CRDAvantMensualite2="","",IF(CRDAvantMensualite2&lt;MontantMensualité0,CRDAvantMensualite2*(1+(TauxNominalEmprunt+TAEA)/12),MontantMensualité0))</f>
        <v>997.62024847156681</v>
      </c>
      <c r="AC122" s="35">
        <f t="shared" ca="1" si="14"/>
        <v>806.56663595650036</v>
      </c>
      <c r="AD122" s="35">
        <f ca="1">IF(CRDAvantMensualite2&lt;&gt;"",CRDAvantMensualite2*(TauxNominalEmprunt/NbMensualitésParAn0),"")</f>
        <v>154.90833447167554</v>
      </c>
      <c r="AE122" s="35">
        <f t="shared" ca="1" si="15"/>
        <v>123120.10094138392</v>
      </c>
    </row>
    <row r="123" spans="1:31" x14ac:dyDescent="0.25">
      <c r="A123" s="38">
        <f ca="1">IF(DescriptionOk,A122+1,"")</f>
        <v>104</v>
      </c>
      <c r="B123" s="40">
        <f t="shared" ca="1" si="10"/>
        <v>47165</v>
      </c>
      <c r="C123" s="13">
        <f t="shared" ca="1" si="18"/>
        <v>123120.10094138392</v>
      </c>
      <c r="D123" s="13">
        <f ca="1">IF(CRDAvantMensualite="","",IF(CRDAvantMensualite&lt;MontantMensualité0,CRDAvantMensualite*(1+(TauxNominalEmprunt+TAEA)/12),MontantMensualité0))</f>
        <v>997.62024847156681</v>
      </c>
      <c r="E123" s="13">
        <f t="shared" ca="1" si="11"/>
        <v>807.81009285359994</v>
      </c>
      <c r="F123" s="13">
        <f ca="1">IF(CRDAvantMensualite&lt;&gt;"",CRDAvantMensualite*(TauxNominalEmprunt/NbMensualitésParAn0),"")</f>
        <v>153.90012617672991</v>
      </c>
      <c r="G123" s="13">
        <f t="shared" ca="1" si="12"/>
        <v>35.910029441236979</v>
      </c>
      <c r="H123" s="13">
        <f t="shared" ca="1" si="16"/>
        <v>122312.29084853032</v>
      </c>
      <c r="I123" s="46"/>
      <c r="J123" s="21">
        <f t="shared" ca="1" si="13"/>
        <v>0</v>
      </c>
      <c r="K123" s="14">
        <f t="shared" ca="1" si="17"/>
        <v>997.62024847156681</v>
      </c>
      <c r="L123" s="14" t="str">
        <f ca="1">IF(OR(RemboursementAnticipé="",RemboursementAnticipé=0),"",IF(AND(RemboursementAnticipé&gt;0,IRAouinon="OUI"),MIN(0.03*(CRDAvantMensualite-MontantMensualité),TauxNominalEmprunt/2*J123),""))</f>
        <v/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34">
        <f t="shared" ca="1" si="19"/>
        <v>123120.10094138392</v>
      </c>
      <c r="AB123" s="34">
        <f ca="1">IF(CRDAvantMensualite2="","",IF(CRDAvantMensualite2&lt;MontantMensualité0,CRDAvantMensualite2*(1+(TauxNominalEmprunt+TAEA)/12),MontantMensualité0))</f>
        <v>997.62024847156681</v>
      </c>
      <c r="AC123" s="35">
        <f t="shared" ca="1" si="14"/>
        <v>807.81009285359994</v>
      </c>
      <c r="AD123" s="35">
        <f ca="1">IF(CRDAvantMensualite2&lt;&gt;"",CRDAvantMensualite2*(TauxNominalEmprunt/NbMensualitésParAn0),"")</f>
        <v>153.90012617672991</v>
      </c>
      <c r="AE123" s="35">
        <f t="shared" ca="1" si="15"/>
        <v>122312.29084853032</v>
      </c>
    </row>
    <row r="124" spans="1:31" x14ac:dyDescent="0.25">
      <c r="A124" s="38">
        <f ca="1">IF(DescriptionOk,A123+1,"")</f>
        <v>105</v>
      </c>
      <c r="B124" s="40">
        <f t="shared" ca="1" si="10"/>
        <v>47193</v>
      </c>
      <c r="C124" s="13">
        <f t="shared" ca="1" si="18"/>
        <v>122312.29084853032</v>
      </c>
      <c r="D124" s="13">
        <f ca="1">IF(CRDAvantMensualite="","",IF(CRDAvantMensualite&lt;MontantMensualité0,CRDAvantMensualite*(1+(TauxNominalEmprunt+TAEA)/12),MontantMensualité0))</f>
        <v>997.62024847156681</v>
      </c>
      <c r="E124" s="13">
        <f t="shared" ca="1" si="11"/>
        <v>809.05546674674929</v>
      </c>
      <c r="F124" s="13">
        <f ca="1">IF(CRDAvantMensualite&lt;&gt;"",CRDAvantMensualite*(TauxNominalEmprunt/NbMensualitésParAn0),"")</f>
        <v>152.89036356066291</v>
      </c>
      <c r="G124" s="13">
        <f t="shared" ca="1" si="12"/>
        <v>35.67441816415468</v>
      </c>
      <c r="H124" s="13">
        <f t="shared" ca="1" si="16"/>
        <v>121503.23538178357</v>
      </c>
      <c r="I124" s="46"/>
      <c r="J124" s="21">
        <f t="shared" ca="1" si="13"/>
        <v>0</v>
      </c>
      <c r="K124" s="14">
        <f t="shared" ca="1" si="17"/>
        <v>997.62024847156681</v>
      </c>
      <c r="L124" s="14" t="str">
        <f ca="1">IF(OR(RemboursementAnticipé="",RemboursementAnticipé=0),"",IF(AND(RemboursementAnticipé&gt;0,IRAouinon="OUI"),MIN(0.03*(CRDAvantMensualite-MontantMensualité),TauxNominalEmprunt/2*J124),""))</f>
        <v/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34">
        <f t="shared" ca="1" si="19"/>
        <v>122312.29084853032</v>
      </c>
      <c r="AB124" s="34">
        <f ca="1">IF(CRDAvantMensualite2="","",IF(CRDAvantMensualite2&lt;MontantMensualité0,CRDAvantMensualite2*(1+(TauxNominalEmprunt+TAEA)/12),MontantMensualité0))</f>
        <v>997.62024847156681</v>
      </c>
      <c r="AC124" s="35">
        <f t="shared" ca="1" si="14"/>
        <v>809.05546674674929</v>
      </c>
      <c r="AD124" s="35">
        <f ca="1">IF(CRDAvantMensualite2&lt;&gt;"",CRDAvantMensualite2*(TauxNominalEmprunt/NbMensualitésParAn0),"")</f>
        <v>152.89036356066291</v>
      </c>
      <c r="AE124" s="35">
        <f t="shared" ca="1" si="15"/>
        <v>121503.23538178357</v>
      </c>
    </row>
    <row r="125" spans="1:31" x14ac:dyDescent="0.25">
      <c r="A125" s="38">
        <f ca="1">IF(DescriptionOk,A124+1,"")</f>
        <v>106</v>
      </c>
      <c r="B125" s="40">
        <f t="shared" ca="1" si="10"/>
        <v>47224</v>
      </c>
      <c r="C125" s="13">
        <f t="shared" ca="1" si="18"/>
        <v>121503.23538178357</v>
      </c>
      <c r="D125" s="13">
        <f ca="1">IF(CRDAvantMensualite="","",IF(CRDAvantMensualite&lt;MontantMensualité0,CRDAvantMensualite*(1+(TauxNominalEmprunt+TAEA)/12),MontantMensualité0))</f>
        <v>997.62024847156681</v>
      </c>
      <c r="E125" s="13">
        <f t="shared" ca="1" si="11"/>
        <v>810.30276059131722</v>
      </c>
      <c r="F125" s="13">
        <f ca="1">IF(CRDAvantMensualite&lt;&gt;"",CRDAvantMensualite*(TauxNominalEmprunt/NbMensualitésParAn0),"")</f>
        <v>151.87904422722946</v>
      </c>
      <c r="G125" s="13">
        <f t="shared" ca="1" si="12"/>
        <v>35.438443653020208</v>
      </c>
      <c r="H125" s="13">
        <f t="shared" ca="1" si="16"/>
        <v>120692.93262119225</v>
      </c>
      <c r="I125" s="46"/>
      <c r="J125" s="21">
        <f t="shared" ca="1" si="13"/>
        <v>0</v>
      </c>
      <c r="K125" s="14">
        <f t="shared" ca="1" si="17"/>
        <v>997.62024847156681</v>
      </c>
      <c r="L125" s="14" t="str">
        <f ca="1">IF(OR(RemboursementAnticipé="",RemboursementAnticipé=0),"",IF(AND(RemboursementAnticipé&gt;0,IRAouinon="OUI"),MIN(0.03*(CRDAvantMensualite-MontantMensualité),TauxNominalEmprunt/2*J125),""))</f>
        <v/>
      </c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34">
        <f t="shared" ca="1" si="19"/>
        <v>121503.23538178357</v>
      </c>
      <c r="AB125" s="34">
        <f ca="1">IF(CRDAvantMensualite2="","",IF(CRDAvantMensualite2&lt;MontantMensualité0,CRDAvantMensualite2*(1+(TauxNominalEmprunt+TAEA)/12),MontantMensualité0))</f>
        <v>997.62024847156681</v>
      </c>
      <c r="AC125" s="35">
        <f t="shared" ca="1" si="14"/>
        <v>810.30276059131722</v>
      </c>
      <c r="AD125" s="35">
        <f ca="1">IF(CRDAvantMensualite2&lt;&gt;"",CRDAvantMensualite2*(TauxNominalEmprunt/NbMensualitésParAn0),"")</f>
        <v>151.87904422722946</v>
      </c>
      <c r="AE125" s="35">
        <f t="shared" ca="1" si="15"/>
        <v>120692.93262119225</v>
      </c>
    </row>
    <row r="126" spans="1:31" x14ac:dyDescent="0.25">
      <c r="A126" s="38">
        <f ca="1">IF(DescriptionOk,A125+1,"")</f>
        <v>107</v>
      </c>
      <c r="B126" s="40">
        <f t="shared" ca="1" si="10"/>
        <v>47254</v>
      </c>
      <c r="C126" s="13">
        <f t="shared" ca="1" si="18"/>
        <v>120692.93262119225</v>
      </c>
      <c r="D126" s="13">
        <f ca="1">IF(CRDAvantMensualite="","",IF(CRDAvantMensualite&lt;MontantMensualité0,CRDAvantMensualite*(1+(TauxNominalEmprunt+TAEA)/12),MontantMensualité0))</f>
        <v>997.62024847156681</v>
      </c>
      <c r="E126" s="13">
        <f t="shared" ca="1" si="11"/>
        <v>811.55197734722879</v>
      </c>
      <c r="F126" s="13">
        <f ca="1">IF(CRDAvantMensualite&lt;&gt;"",CRDAvantMensualite*(TauxNominalEmprunt/NbMensualitésParAn0),"")</f>
        <v>150.86616577649031</v>
      </c>
      <c r="G126" s="13">
        <f t="shared" ca="1" si="12"/>
        <v>35.202105347847741</v>
      </c>
      <c r="H126" s="13">
        <f t="shared" ca="1" si="16"/>
        <v>119881.38064384501</v>
      </c>
      <c r="I126" s="46"/>
      <c r="J126" s="21">
        <f t="shared" ca="1" si="13"/>
        <v>0</v>
      </c>
      <c r="K126" s="14">
        <f t="shared" ca="1" si="17"/>
        <v>997.62024847156681</v>
      </c>
      <c r="L126" s="14" t="str">
        <f ca="1">IF(OR(RemboursementAnticipé="",RemboursementAnticipé=0),"",IF(AND(RemboursementAnticipé&gt;0,IRAouinon="OUI"),MIN(0.03*(CRDAvantMensualite-MontantMensualité),TauxNominalEmprunt/2*J126),""))</f>
        <v/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34">
        <f t="shared" ca="1" si="19"/>
        <v>120692.93262119225</v>
      </c>
      <c r="AB126" s="34">
        <f ca="1">IF(CRDAvantMensualite2="","",IF(CRDAvantMensualite2&lt;MontantMensualité0,CRDAvantMensualite2*(1+(TauxNominalEmprunt+TAEA)/12),MontantMensualité0))</f>
        <v>997.62024847156681</v>
      </c>
      <c r="AC126" s="35">
        <f t="shared" ca="1" si="14"/>
        <v>811.55197734722879</v>
      </c>
      <c r="AD126" s="35">
        <f ca="1">IF(CRDAvantMensualite2&lt;&gt;"",CRDAvantMensualite2*(TauxNominalEmprunt/NbMensualitésParAn0),"")</f>
        <v>150.86616577649031</v>
      </c>
      <c r="AE126" s="35">
        <f t="shared" ca="1" si="15"/>
        <v>119881.38064384501</v>
      </c>
    </row>
    <row r="127" spans="1:31" x14ac:dyDescent="0.25">
      <c r="A127" s="39">
        <f ca="1">IF(DescriptionOk,A126+1,"")</f>
        <v>108</v>
      </c>
      <c r="B127" s="41">
        <f t="shared" ca="1" si="10"/>
        <v>47285</v>
      </c>
      <c r="C127" s="16">
        <f t="shared" ca="1" si="18"/>
        <v>119881.38064384501</v>
      </c>
      <c r="D127" s="16">
        <f ca="1">IF(CRDAvantMensualite="","",IF(CRDAvantMensualite&lt;MontantMensualité0,CRDAvantMensualite*(1+(TauxNominalEmprunt+TAEA)/12),MontantMensualité0))</f>
        <v>997.62024847156681</v>
      </c>
      <c r="E127" s="16">
        <f t="shared" ca="1" si="11"/>
        <v>812.8031199789724</v>
      </c>
      <c r="F127" s="16">
        <f ca="1">IF(CRDAvantMensualite&lt;&gt;"",CRDAvantMensualite*(TauxNominalEmprunt/NbMensualitésParAn0),"")</f>
        <v>149.85172580480628</v>
      </c>
      <c r="G127" s="16">
        <f t="shared" ca="1" si="12"/>
        <v>34.965402687788128</v>
      </c>
      <c r="H127" s="16">
        <f t="shared" ca="1" si="16"/>
        <v>119068.57752386604</v>
      </c>
      <c r="I127" s="46"/>
      <c r="J127" s="22">
        <f t="shared" ca="1" si="13"/>
        <v>0</v>
      </c>
      <c r="K127" s="15">
        <f t="shared" ca="1" si="17"/>
        <v>997.62024847156681</v>
      </c>
      <c r="L127" s="15" t="str">
        <f ca="1">IF(OR(RemboursementAnticipé="",RemboursementAnticipé=0),"",IF(AND(RemboursementAnticipé&gt;0,IRAouinon="OUI"),MIN(0.03*(CRDAvantMensualite-MontantMensualité),TauxNominalEmprunt/2*J127),""))</f>
        <v/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34">
        <f t="shared" ca="1" si="19"/>
        <v>119881.38064384501</v>
      </c>
      <c r="AB127" s="34">
        <f ca="1">IF(CRDAvantMensualite2="","",IF(CRDAvantMensualite2&lt;MontantMensualité0,CRDAvantMensualite2*(1+(TauxNominalEmprunt+TAEA)/12),MontantMensualité0))</f>
        <v>997.62024847156681</v>
      </c>
      <c r="AC127" s="35">
        <f t="shared" ca="1" si="14"/>
        <v>812.8031199789724</v>
      </c>
      <c r="AD127" s="35">
        <f ca="1">IF(CRDAvantMensualite2&lt;&gt;"",CRDAvantMensualite2*(TauxNominalEmprunt/NbMensualitésParAn0),"")</f>
        <v>149.85172580480628</v>
      </c>
      <c r="AE127" s="35">
        <f t="shared" ca="1" si="15"/>
        <v>119068.57752386604</v>
      </c>
    </row>
    <row r="128" spans="1:31" x14ac:dyDescent="0.25">
      <c r="A128" s="38">
        <f ca="1">IF(DescriptionOk,A127+1,"")</f>
        <v>109</v>
      </c>
      <c r="B128" s="40">
        <f t="shared" ca="1" si="10"/>
        <v>47315</v>
      </c>
      <c r="C128" s="13">
        <f t="shared" ca="1" si="18"/>
        <v>119068.57752386604</v>
      </c>
      <c r="D128" s="13">
        <f ca="1">IF(CRDAvantMensualite="","",IF(CRDAvantMensualite&lt;MontantMensualité0,CRDAvantMensualite*(1+(TauxNominalEmprunt+TAEA)/12),MontantMensualité0))</f>
        <v>997.62024847156681</v>
      </c>
      <c r="E128" s="13">
        <f t="shared" ca="1" si="11"/>
        <v>814.05619145560661</v>
      </c>
      <c r="F128" s="13">
        <f ca="1">IF(CRDAvantMensualite&lt;&gt;"",CRDAvantMensualite*(TauxNominalEmprunt/NbMensualitésParAn0),"")</f>
        <v>148.83572190483255</v>
      </c>
      <c r="G128" s="13">
        <f t="shared" ca="1" si="12"/>
        <v>34.728335111127599</v>
      </c>
      <c r="H128" s="13">
        <f t="shared" ca="1" si="16"/>
        <v>118254.52133241044</v>
      </c>
      <c r="I128" s="46"/>
      <c r="J128" s="21">
        <f t="shared" ca="1" si="13"/>
        <v>0</v>
      </c>
      <c r="K128" s="14">
        <f t="shared" ca="1" si="17"/>
        <v>997.62024847156681</v>
      </c>
      <c r="L128" s="14" t="str">
        <f ca="1">IF(OR(RemboursementAnticipé="",RemboursementAnticipé=0),"",IF(AND(RemboursementAnticipé&gt;0,IRAouinon="OUI"),MIN(0.03*(CRDAvantMensualite-MontantMensualité),TauxNominalEmprunt/2*J128),""))</f>
        <v/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34">
        <f t="shared" ca="1" si="19"/>
        <v>119068.57752386604</v>
      </c>
      <c r="AB128" s="34">
        <f ca="1">IF(CRDAvantMensualite2="","",IF(CRDAvantMensualite2&lt;MontantMensualité0,CRDAvantMensualite2*(1+(TauxNominalEmprunt+TAEA)/12),MontantMensualité0))</f>
        <v>997.62024847156681</v>
      </c>
      <c r="AC128" s="35">
        <f t="shared" ca="1" si="14"/>
        <v>814.05619145560661</v>
      </c>
      <c r="AD128" s="35">
        <f ca="1">IF(CRDAvantMensualite2&lt;&gt;"",CRDAvantMensualite2*(TauxNominalEmprunt/NbMensualitésParAn0),"")</f>
        <v>148.83572190483255</v>
      </c>
      <c r="AE128" s="35">
        <f t="shared" ca="1" si="15"/>
        <v>118254.52133241044</v>
      </c>
    </row>
    <row r="129" spans="1:31" x14ac:dyDescent="0.25">
      <c r="A129" s="38">
        <f ca="1">IF(DescriptionOk,A128+1,"")</f>
        <v>110</v>
      </c>
      <c r="B129" s="40">
        <f t="shared" ca="1" si="10"/>
        <v>47346</v>
      </c>
      <c r="C129" s="13">
        <f t="shared" ca="1" si="18"/>
        <v>118254.52133241044</v>
      </c>
      <c r="D129" s="13">
        <f ca="1">IF(CRDAvantMensualite="","",IF(CRDAvantMensualite&lt;MontantMensualité0,CRDAvantMensualite*(1+(TauxNominalEmprunt+TAEA)/12),MontantMensualité0))</f>
        <v>997.62024847156681</v>
      </c>
      <c r="E129" s="13">
        <f t="shared" ca="1" si="11"/>
        <v>815.31119475076741</v>
      </c>
      <c r="F129" s="13">
        <f ca="1">IF(CRDAvantMensualite&lt;&gt;"",CRDAvantMensualite*(TauxNominalEmprunt/NbMensualitésParAn0),"")</f>
        <v>147.81815166551306</v>
      </c>
      <c r="G129" s="13">
        <f t="shared" ca="1" si="12"/>
        <v>34.490902055286384</v>
      </c>
      <c r="H129" s="13">
        <f t="shared" ca="1" si="16"/>
        <v>117439.21013765967</v>
      </c>
      <c r="I129" s="46"/>
      <c r="J129" s="21">
        <f t="shared" ca="1" si="13"/>
        <v>0</v>
      </c>
      <c r="K129" s="14">
        <f t="shared" ca="1" si="17"/>
        <v>997.62024847156681</v>
      </c>
      <c r="L129" s="14" t="str">
        <f ca="1">IF(OR(RemboursementAnticipé="",RemboursementAnticipé=0),"",IF(AND(RemboursementAnticipé&gt;0,IRAouinon="OUI"),MIN(0.03*(CRDAvantMensualite-MontantMensualité),TauxNominalEmprunt/2*J129),""))</f>
        <v/>
      </c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34">
        <f t="shared" ca="1" si="19"/>
        <v>118254.52133241044</v>
      </c>
      <c r="AB129" s="34">
        <f ca="1">IF(CRDAvantMensualite2="","",IF(CRDAvantMensualite2&lt;MontantMensualité0,CRDAvantMensualite2*(1+(TauxNominalEmprunt+TAEA)/12),MontantMensualité0))</f>
        <v>997.62024847156681</v>
      </c>
      <c r="AC129" s="35">
        <f t="shared" ca="1" si="14"/>
        <v>815.31119475076741</v>
      </c>
      <c r="AD129" s="35">
        <f ca="1">IF(CRDAvantMensualite2&lt;&gt;"",CRDAvantMensualite2*(TauxNominalEmprunt/NbMensualitésParAn0),"")</f>
        <v>147.81815166551306</v>
      </c>
      <c r="AE129" s="35">
        <f t="shared" ca="1" si="15"/>
        <v>117439.21013765967</v>
      </c>
    </row>
    <row r="130" spans="1:31" x14ac:dyDescent="0.25">
      <c r="A130" s="38">
        <f ca="1">IF(DescriptionOk,A129+1,"")</f>
        <v>111</v>
      </c>
      <c r="B130" s="40">
        <f t="shared" ca="1" si="10"/>
        <v>47377</v>
      </c>
      <c r="C130" s="13">
        <f t="shared" ca="1" si="18"/>
        <v>117439.21013765967</v>
      </c>
      <c r="D130" s="13">
        <f ca="1">IF(CRDAvantMensualite="","",IF(CRDAvantMensualite&lt;MontantMensualité0,CRDAvantMensualite*(1+(TauxNominalEmprunt+TAEA)/12),MontantMensualité0))</f>
        <v>997.62024847156681</v>
      </c>
      <c r="E130" s="13">
        <f t="shared" ca="1" si="11"/>
        <v>816.5681328426748</v>
      </c>
      <c r="F130" s="13">
        <f ca="1">IF(CRDAvantMensualite&lt;&gt;"",CRDAvantMensualite*(TauxNominalEmprunt/NbMensualitésParAn0),"")</f>
        <v>146.79901267207458</v>
      </c>
      <c r="G130" s="13">
        <f t="shared" ca="1" si="12"/>
        <v>34.253102956817408</v>
      </c>
      <c r="H130" s="13">
        <f t="shared" ca="1" si="16"/>
        <v>116622.642004817</v>
      </c>
      <c r="I130" s="46"/>
      <c r="J130" s="21">
        <f t="shared" ca="1" si="13"/>
        <v>0</v>
      </c>
      <c r="K130" s="14">
        <f t="shared" ca="1" si="17"/>
        <v>997.62024847156681</v>
      </c>
      <c r="L130" s="14" t="str">
        <f ca="1">IF(OR(RemboursementAnticipé="",RemboursementAnticipé=0),"",IF(AND(RemboursementAnticipé&gt;0,IRAouinon="OUI"),MIN(0.03*(CRDAvantMensualite-MontantMensualité),TauxNominalEmprunt/2*J130),""))</f>
        <v/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34">
        <f t="shared" ca="1" si="19"/>
        <v>117439.21013765967</v>
      </c>
      <c r="AB130" s="34">
        <f ca="1">IF(CRDAvantMensualite2="","",IF(CRDAvantMensualite2&lt;MontantMensualité0,CRDAvantMensualite2*(1+(TauxNominalEmprunt+TAEA)/12),MontantMensualité0))</f>
        <v>997.62024847156681</v>
      </c>
      <c r="AC130" s="35">
        <f t="shared" ca="1" si="14"/>
        <v>816.5681328426748</v>
      </c>
      <c r="AD130" s="35">
        <f ca="1">IF(CRDAvantMensualite2&lt;&gt;"",CRDAvantMensualite2*(TauxNominalEmprunt/NbMensualitésParAn0),"")</f>
        <v>146.79901267207458</v>
      </c>
      <c r="AE130" s="35">
        <f t="shared" ca="1" si="15"/>
        <v>116622.642004817</v>
      </c>
    </row>
    <row r="131" spans="1:31" x14ac:dyDescent="0.25">
      <c r="A131" s="38">
        <f ca="1">IF(DescriptionOk,A130+1,"")</f>
        <v>112</v>
      </c>
      <c r="B131" s="40">
        <f t="shared" ca="1" si="10"/>
        <v>47407</v>
      </c>
      <c r="C131" s="13">
        <f t="shared" ca="1" si="18"/>
        <v>116622.642004817</v>
      </c>
      <c r="D131" s="13">
        <f ca="1">IF(CRDAvantMensualite="","",IF(CRDAvantMensualite&lt;MontantMensualité0,CRDAvantMensualite*(1+(TauxNominalEmprunt+TAEA)/12),MontantMensualité0))</f>
        <v>997.62024847156681</v>
      </c>
      <c r="E131" s="13">
        <f t="shared" ca="1" si="11"/>
        <v>817.82700871414067</v>
      </c>
      <c r="F131" s="13">
        <f ca="1">IF(CRDAvantMensualite&lt;&gt;"",CRDAvantMensualite*(TauxNominalEmprunt/NbMensualitésParAn0),"")</f>
        <v>145.77830250602125</v>
      </c>
      <c r="G131" s="13">
        <f t="shared" ca="1" si="12"/>
        <v>34.014937251404959</v>
      </c>
      <c r="H131" s="13">
        <f t="shared" ca="1" si="16"/>
        <v>115804.81499610285</v>
      </c>
      <c r="I131" s="46"/>
      <c r="J131" s="21">
        <f t="shared" ca="1" si="13"/>
        <v>0</v>
      </c>
      <c r="K131" s="14">
        <f t="shared" ca="1" si="17"/>
        <v>997.62024847156681</v>
      </c>
      <c r="L131" s="14" t="str">
        <f ca="1">IF(OR(RemboursementAnticipé="",RemboursementAnticipé=0),"",IF(AND(RemboursementAnticipé&gt;0,IRAouinon="OUI"),MIN(0.03*(CRDAvantMensualite-MontantMensualité),TauxNominalEmprunt/2*J131),""))</f>
        <v/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34">
        <f t="shared" ca="1" si="19"/>
        <v>116622.642004817</v>
      </c>
      <c r="AB131" s="34">
        <f ca="1">IF(CRDAvantMensualite2="","",IF(CRDAvantMensualite2&lt;MontantMensualité0,CRDAvantMensualite2*(1+(TauxNominalEmprunt+TAEA)/12),MontantMensualité0))</f>
        <v>997.62024847156681</v>
      </c>
      <c r="AC131" s="35">
        <f t="shared" ca="1" si="14"/>
        <v>817.82700871414067</v>
      </c>
      <c r="AD131" s="35">
        <f ca="1">IF(CRDAvantMensualite2&lt;&gt;"",CRDAvantMensualite2*(TauxNominalEmprunt/NbMensualitésParAn0),"")</f>
        <v>145.77830250602125</v>
      </c>
      <c r="AE131" s="35">
        <f t="shared" ca="1" si="15"/>
        <v>115804.81499610285</v>
      </c>
    </row>
    <row r="132" spans="1:31" x14ac:dyDescent="0.25">
      <c r="A132" s="38">
        <f ca="1">IF(DescriptionOk,A131+1,"")</f>
        <v>113</v>
      </c>
      <c r="B132" s="40">
        <f t="shared" ca="1" si="10"/>
        <v>47438</v>
      </c>
      <c r="C132" s="13">
        <f t="shared" ca="1" si="18"/>
        <v>115804.81499610285</v>
      </c>
      <c r="D132" s="13">
        <f ca="1">IF(CRDAvantMensualite="","",IF(CRDAvantMensualite&lt;MontantMensualité0,CRDAvantMensualite*(1+(TauxNominalEmprunt+TAEA)/12),MontantMensualité0))</f>
        <v>997.62024847156681</v>
      </c>
      <c r="E132" s="13">
        <f t="shared" ca="1" si="11"/>
        <v>819.0878253525749</v>
      </c>
      <c r="F132" s="13">
        <f ca="1">IF(CRDAvantMensualite&lt;&gt;"",CRDAvantMensualite*(TauxNominalEmprunt/NbMensualitésParAn0),"")</f>
        <v>144.75601874512856</v>
      </c>
      <c r="G132" s="13">
        <f t="shared" ca="1" si="12"/>
        <v>33.776404373863336</v>
      </c>
      <c r="H132" s="13">
        <f t="shared" ca="1" si="16"/>
        <v>114985.72717075028</v>
      </c>
      <c r="I132" s="46"/>
      <c r="J132" s="21">
        <f t="shared" ca="1" si="13"/>
        <v>0</v>
      </c>
      <c r="K132" s="14">
        <f t="shared" ca="1" si="17"/>
        <v>997.62024847156681</v>
      </c>
      <c r="L132" s="14" t="str">
        <f ca="1">IF(OR(RemboursementAnticipé="",RemboursementAnticipé=0),"",IF(AND(RemboursementAnticipé&gt;0,IRAouinon="OUI"),MIN(0.03*(CRDAvantMensualite-MontantMensualité),TauxNominalEmprunt/2*J132),""))</f>
        <v/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34">
        <f t="shared" ca="1" si="19"/>
        <v>115804.81499610285</v>
      </c>
      <c r="AB132" s="34">
        <f ca="1">IF(CRDAvantMensualite2="","",IF(CRDAvantMensualite2&lt;MontantMensualité0,CRDAvantMensualite2*(1+(TauxNominalEmprunt+TAEA)/12),MontantMensualité0))</f>
        <v>997.62024847156681</v>
      </c>
      <c r="AC132" s="35">
        <f t="shared" ca="1" si="14"/>
        <v>819.0878253525749</v>
      </c>
      <c r="AD132" s="35">
        <f ca="1">IF(CRDAvantMensualite2&lt;&gt;"",CRDAvantMensualite2*(TauxNominalEmprunt/NbMensualitésParAn0),"")</f>
        <v>144.75601874512856</v>
      </c>
      <c r="AE132" s="35">
        <f t="shared" ca="1" si="15"/>
        <v>114985.72717075028</v>
      </c>
    </row>
    <row r="133" spans="1:31" x14ac:dyDescent="0.25">
      <c r="A133" s="38">
        <f ca="1">IF(DescriptionOk,A132+1,"")</f>
        <v>114</v>
      </c>
      <c r="B133" s="40">
        <f t="shared" ca="1" si="10"/>
        <v>47468</v>
      </c>
      <c r="C133" s="13">
        <f t="shared" ca="1" si="18"/>
        <v>114985.72717075028</v>
      </c>
      <c r="D133" s="13">
        <f ca="1">IF(CRDAvantMensualite="","",IF(CRDAvantMensualite&lt;MontantMensualité0,CRDAvantMensualite*(1+(TauxNominalEmprunt+TAEA)/12),MontantMensualité0))</f>
        <v>997.62024847156681</v>
      </c>
      <c r="E133" s="13">
        <f t="shared" ca="1" si="11"/>
        <v>820.35058574999346</v>
      </c>
      <c r="F133" s="13">
        <f ca="1">IF(CRDAvantMensualite&lt;&gt;"",CRDAvantMensualite*(TauxNominalEmprunt/NbMensualitésParAn0),"")</f>
        <v>143.73215896343785</v>
      </c>
      <c r="G133" s="13">
        <f t="shared" ca="1" si="12"/>
        <v>33.5375037581355</v>
      </c>
      <c r="H133" s="13">
        <f t="shared" ca="1" si="16"/>
        <v>114165.37658500028</v>
      </c>
      <c r="I133" s="46"/>
      <c r="J133" s="21">
        <f t="shared" ca="1" si="13"/>
        <v>0</v>
      </c>
      <c r="K133" s="14">
        <f t="shared" ca="1" si="17"/>
        <v>997.62024847156681</v>
      </c>
      <c r="L133" s="14" t="str">
        <f ca="1">IF(OR(RemboursementAnticipé="",RemboursementAnticipé=0),"",IF(AND(RemboursementAnticipé&gt;0,IRAouinon="OUI"),MIN(0.03*(CRDAvantMensualite-MontantMensualité),TauxNominalEmprunt/2*J133),""))</f>
        <v/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34">
        <f t="shared" ca="1" si="19"/>
        <v>114985.72717075028</v>
      </c>
      <c r="AB133" s="34">
        <f ca="1">IF(CRDAvantMensualite2="","",IF(CRDAvantMensualite2&lt;MontantMensualité0,CRDAvantMensualite2*(1+(TauxNominalEmprunt+TAEA)/12),MontantMensualité0))</f>
        <v>997.62024847156681</v>
      </c>
      <c r="AC133" s="35">
        <f t="shared" ca="1" si="14"/>
        <v>820.35058574999346</v>
      </c>
      <c r="AD133" s="35">
        <f ca="1">IF(CRDAvantMensualite2&lt;&gt;"",CRDAvantMensualite2*(TauxNominalEmprunt/NbMensualitésParAn0),"")</f>
        <v>143.73215896343785</v>
      </c>
      <c r="AE133" s="35">
        <f t="shared" ca="1" si="15"/>
        <v>114165.37658500028</v>
      </c>
    </row>
    <row r="134" spans="1:31" x14ac:dyDescent="0.25">
      <c r="A134" s="38">
        <f ca="1">IF(DescriptionOk,A133+1,"")</f>
        <v>115</v>
      </c>
      <c r="B134" s="40">
        <f t="shared" ca="1" si="10"/>
        <v>47499</v>
      </c>
      <c r="C134" s="13">
        <f t="shared" ca="1" si="18"/>
        <v>114165.37658500028</v>
      </c>
      <c r="D134" s="13">
        <f ca="1">IF(CRDAvantMensualite="","",IF(CRDAvantMensualite&lt;MontantMensualité0,CRDAvantMensualite*(1+(TauxNominalEmprunt+TAEA)/12),MontantMensualité0))</f>
        <v>997.62024847156681</v>
      </c>
      <c r="E134" s="13">
        <f t="shared" ca="1" si="11"/>
        <v>821.61529290302474</v>
      </c>
      <c r="F134" s="13">
        <f ca="1">IF(CRDAvantMensualite&lt;&gt;"",CRDAvantMensualite*(TauxNominalEmprunt/NbMensualitésParAn0),"")</f>
        <v>142.70672073125036</v>
      </c>
      <c r="G134" s="13">
        <f t="shared" ca="1" si="12"/>
        <v>33.298234837291751</v>
      </c>
      <c r="H134" s="13">
        <f t="shared" ca="1" si="16"/>
        <v>113343.76129209726</v>
      </c>
      <c r="I134" s="46"/>
      <c r="J134" s="21">
        <f t="shared" ca="1" si="13"/>
        <v>0</v>
      </c>
      <c r="K134" s="14">
        <f t="shared" ca="1" si="17"/>
        <v>997.62024847156681</v>
      </c>
      <c r="L134" s="14" t="str">
        <f ca="1">IF(OR(RemboursementAnticipé="",RemboursementAnticipé=0),"",IF(AND(RemboursementAnticipé&gt;0,IRAouinon="OUI"),MIN(0.03*(CRDAvantMensualite-MontantMensualité),TauxNominalEmprunt/2*J134),""))</f>
        <v/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34">
        <f t="shared" ca="1" si="19"/>
        <v>114165.37658500028</v>
      </c>
      <c r="AB134" s="34">
        <f ca="1">IF(CRDAvantMensualite2="","",IF(CRDAvantMensualite2&lt;MontantMensualité0,CRDAvantMensualite2*(1+(TauxNominalEmprunt+TAEA)/12),MontantMensualité0))</f>
        <v>997.62024847156681</v>
      </c>
      <c r="AC134" s="35">
        <f t="shared" ca="1" si="14"/>
        <v>821.61529290302474</v>
      </c>
      <c r="AD134" s="35">
        <f ca="1">IF(CRDAvantMensualite2&lt;&gt;"",CRDAvantMensualite2*(TauxNominalEmprunt/NbMensualitésParAn0),"")</f>
        <v>142.70672073125036</v>
      </c>
      <c r="AE134" s="35">
        <f t="shared" ca="1" si="15"/>
        <v>113343.76129209726</v>
      </c>
    </row>
    <row r="135" spans="1:31" x14ac:dyDescent="0.25">
      <c r="A135" s="38">
        <f ca="1">IF(DescriptionOk,A134+1,"")</f>
        <v>116</v>
      </c>
      <c r="B135" s="40">
        <f t="shared" ca="1" si="10"/>
        <v>47530</v>
      </c>
      <c r="C135" s="13">
        <f t="shared" ca="1" si="18"/>
        <v>113343.76129209726</v>
      </c>
      <c r="D135" s="13">
        <f ca="1">IF(CRDAvantMensualite="","",IF(CRDAvantMensualite&lt;MontantMensualité0,CRDAvantMensualite*(1+(TauxNominalEmprunt+TAEA)/12),MontantMensualité0))</f>
        <v>997.62024847156681</v>
      </c>
      <c r="E135" s="13">
        <f t="shared" ca="1" si="11"/>
        <v>822.8819498129169</v>
      </c>
      <c r="F135" s="13">
        <f ca="1">IF(CRDAvantMensualite&lt;&gt;"",CRDAvantMensualite*(TauxNominalEmprunt/NbMensualitésParAn0),"")</f>
        <v>141.67970161512159</v>
      </c>
      <c r="G135" s="13">
        <f t="shared" ca="1" si="12"/>
        <v>33.058597043528373</v>
      </c>
      <c r="H135" s="13">
        <f t="shared" ca="1" si="16"/>
        <v>112520.87934228434</v>
      </c>
      <c r="I135" s="46"/>
      <c r="J135" s="21">
        <f t="shared" ca="1" si="13"/>
        <v>0</v>
      </c>
      <c r="K135" s="14">
        <f t="shared" ca="1" si="17"/>
        <v>997.62024847156681</v>
      </c>
      <c r="L135" s="14" t="str">
        <f ca="1">IF(OR(RemboursementAnticipé="",RemboursementAnticipé=0),"",IF(AND(RemboursementAnticipé&gt;0,IRAouinon="OUI"),MIN(0.03*(CRDAvantMensualite-MontantMensualité),TauxNominalEmprunt/2*J135),""))</f>
        <v/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34">
        <f t="shared" ca="1" si="19"/>
        <v>113343.76129209726</v>
      </c>
      <c r="AB135" s="34">
        <f ca="1">IF(CRDAvantMensualite2="","",IF(CRDAvantMensualite2&lt;MontantMensualité0,CRDAvantMensualite2*(1+(TauxNominalEmprunt+TAEA)/12),MontantMensualité0))</f>
        <v>997.62024847156681</v>
      </c>
      <c r="AC135" s="35">
        <f t="shared" ca="1" si="14"/>
        <v>822.8819498129169</v>
      </c>
      <c r="AD135" s="35">
        <f ca="1">IF(CRDAvantMensualite2&lt;&gt;"",CRDAvantMensualite2*(TauxNominalEmprunt/NbMensualitésParAn0),"")</f>
        <v>141.67970161512159</v>
      </c>
      <c r="AE135" s="35">
        <f t="shared" ca="1" si="15"/>
        <v>112520.87934228434</v>
      </c>
    </row>
    <row r="136" spans="1:31" x14ac:dyDescent="0.25">
      <c r="A136" s="38">
        <f ca="1">IF(DescriptionOk,A135+1,"")</f>
        <v>117</v>
      </c>
      <c r="B136" s="40">
        <f t="shared" ca="1" si="10"/>
        <v>47558</v>
      </c>
      <c r="C136" s="13">
        <f t="shared" ca="1" si="18"/>
        <v>112520.87934228434</v>
      </c>
      <c r="D136" s="13">
        <f ca="1">IF(CRDAvantMensualite="","",IF(CRDAvantMensualite&lt;MontantMensualité0,CRDAvantMensualite*(1+(TauxNominalEmprunt+TAEA)/12),MontantMensualité0))</f>
        <v>997.62024847156681</v>
      </c>
      <c r="E136" s="13">
        <f t="shared" ca="1" si="11"/>
        <v>824.15055948554505</v>
      </c>
      <c r="F136" s="13">
        <f ca="1">IF(CRDAvantMensualite&lt;&gt;"",CRDAvantMensualite*(TauxNominalEmprunt/NbMensualitésParAn0),"")</f>
        <v>140.65109917785543</v>
      </c>
      <c r="G136" s="13">
        <f t="shared" ca="1" si="12"/>
        <v>32.818589808166273</v>
      </c>
      <c r="H136" s="13">
        <f t="shared" ca="1" si="16"/>
        <v>111696.7287827988</v>
      </c>
      <c r="I136" s="46"/>
      <c r="J136" s="21">
        <f t="shared" ca="1" si="13"/>
        <v>0</v>
      </c>
      <c r="K136" s="14">
        <f t="shared" ca="1" si="17"/>
        <v>997.62024847156681</v>
      </c>
      <c r="L136" s="14" t="str">
        <f ca="1">IF(OR(RemboursementAnticipé="",RemboursementAnticipé=0),"",IF(AND(RemboursementAnticipé&gt;0,IRAouinon="OUI"),MIN(0.03*(CRDAvantMensualite-MontantMensualité),TauxNominalEmprunt/2*J136),""))</f>
        <v/>
      </c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34">
        <f t="shared" ca="1" si="19"/>
        <v>112520.87934228434</v>
      </c>
      <c r="AB136" s="34">
        <f ca="1">IF(CRDAvantMensualite2="","",IF(CRDAvantMensualite2&lt;MontantMensualité0,CRDAvantMensualite2*(1+(TauxNominalEmprunt+TAEA)/12),MontantMensualité0))</f>
        <v>997.62024847156681</v>
      </c>
      <c r="AC136" s="35">
        <f t="shared" ca="1" si="14"/>
        <v>824.15055948554505</v>
      </c>
      <c r="AD136" s="35">
        <f ca="1">IF(CRDAvantMensualite2&lt;&gt;"",CRDAvantMensualite2*(TauxNominalEmprunt/NbMensualitésParAn0),"")</f>
        <v>140.65109917785543</v>
      </c>
      <c r="AE136" s="35">
        <f t="shared" ca="1" si="15"/>
        <v>111696.7287827988</v>
      </c>
    </row>
    <row r="137" spans="1:31" x14ac:dyDescent="0.25">
      <c r="A137" s="38">
        <f ca="1">IF(DescriptionOk,A136+1,"")</f>
        <v>118</v>
      </c>
      <c r="B137" s="40">
        <f t="shared" ca="1" si="10"/>
        <v>47589</v>
      </c>
      <c r="C137" s="13">
        <f t="shared" ca="1" si="18"/>
        <v>111696.7287827988</v>
      </c>
      <c r="D137" s="13">
        <f ca="1">IF(CRDAvantMensualite="","",IF(CRDAvantMensualite&lt;MontantMensualité0,CRDAvantMensualite*(1+(TauxNominalEmprunt+TAEA)/12),MontantMensualité0))</f>
        <v>997.62024847156681</v>
      </c>
      <c r="E137" s="13">
        <f t="shared" ca="1" si="11"/>
        <v>825.4211249314186</v>
      </c>
      <c r="F137" s="13">
        <f ca="1">IF(CRDAvantMensualite&lt;&gt;"",CRDAvantMensualite*(TauxNominalEmprunt/NbMensualitésParAn0),"")</f>
        <v>139.6209109784985</v>
      </c>
      <c r="G137" s="13">
        <f t="shared" ca="1" si="12"/>
        <v>32.578212561649657</v>
      </c>
      <c r="H137" s="13">
        <f t="shared" ca="1" si="16"/>
        <v>110871.30765786738</v>
      </c>
      <c r="I137" s="46"/>
      <c r="J137" s="21">
        <f t="shared" ca="1" si="13"/>
        <v>0</v>
      </c>
      <c r="K137" s="14">
        <f t="shared" ca="1" si="17"/>
        <v>997.62024847156681</v>
      </c>
      <c r="L137" s="14" t="str">
        <f ca="1">IF(OR(RemboursementAnticipé="",RemboursementAnticipé=0),"",IF(AND(RemboursementAnticipé&gt;0,IRAouinon="OUI"),MIN(0.03*(CRDAvantMensualite-MontantMensualité),TauxNominalEmprunt/2*J137),""))</f>
        <v/>
      </c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34">
        <f t="shared" ca="1" si="19"/>
        <v>111696.7287827988</v>
      </c>
      <c r="AB137" s="34">
        <f ca="1">IF(CRDAvantMensualite2="","",IF(CRDAvantMensualite2&lt;MontantMensualité0,CRDAvantMensualite2*(1+(TauxNominalEmprunt+TAEA)/12),MontantMensualité0))</f>
        <v>997.62024847156681</v>
      </c>
      <c r="AC137" s="35">
        <f t="shared" ca="1" si="14"/>
        <v>825.4211249314186</v>
      </c>
      <c r="AD137" s="35">
        <f ca="1">IF(CRDAvantMensualite2&lt;&gt;"",CRDAvantMensualite2*(TauxNominalEmprunt/NbMensualitésParAn0),"")</f>
        <v>139.6209109784985</v>
      </c>
      <c r="AE137" s="35">
        <f t="shared" ca="1" si="15"/>
        <v>110871.30765786738</v>
      </c>
    </row>
    <row r="138" spans="1:31" x14ac:dyDescent="0.25">
      <c r="A138" s="38">
        <f ca="1">IF(DescriptionOk,A137+1,"")</f>
        <v>119</v>
      </c>
      <c r="B138" s="40">
        <f t="shared" ca="1" si="10"/>
        <v>47619</v>
      </c>
      <c r="C138" s="13">
        <f t="shared" ca="1" si="18"/>
        <v>110871.30765786738</v>
      </c>
      <c r="D138" s="13">
        <f ca="1">IF(CRDAvantMensualite="","",IF(CRDAvantMensualite&lt;MontantMensualité0,CRDAvantMensualite*(1+(TauxNominalEmprunt+TAEA)/12),MontantMensualité0))</f>
        <v>997.62024847156681</v>
      </c>
      <c r="E138" s="13">
        <f t="shared" ca="1" si="11"/>
        <v>826.69364916568804</v>
      </c>
      <c r="F138" s="13">
        <f ca="1">IF(CRDAvantMensualite&lt;&gt;"",CRDAvantMensualite*(TauxNominalEmprunt/NbMensualitésParAn0),"")</f>
        <v>138.58913457233422</v>
      </c>
      <c r="G138" s="13">
        <f t="shared" ca="1" si="12"/>
        <v>32.337464733544657</v>
      </c>
      <c r="H138" s="13">
        <f t="shared" ca="1" si="16"/>
        <v>110044.6140087017</v>
      </c>
      <c r="I138" s="46"/>
      <c r="J138" s="21">
        <f t="shared" ca="1" si="13"/>
        <v>0</v>
      </c>
      <c r="K138" s="14">
        <f t="shared" ca="1" si="17"/>
        <v>997.62024847156681</v>
      </c>
      <c r="L138" s="14" t="str">
        <f ca="1">IF(OR(RemboursementAnticipé="",RemboursementAnticipé=0),"",IF(AND(RemboursementAnticipé&gt;0,IRAouinon="OUI"),MIN(0.03*(CRDAvantMensualite-MontantMensualité),TauxNominalEmprunt/2*J138),""))</f>
        <v/>
      </c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34">
        <f t="shared" ca="1" si="19"/>
        <v>110871.30765786738</v>
      </c>
      <c r="AB138" s="34">
        <f ca="1">IF(CRDAvantMensualite2="","",IF(CRDAvantMensualite2&lt;MontantMensualité0,CRDAvantMensualite2*(1+(TauxNominalEmprunt+TAEA)/12),MontantMensualité0))</f>
        <v>997.62024847156681</v>
      </c>
      <c r="AC138" s="35">
        <f t="shared" ca="1" si="14"/>
        <v>826.69364916568804</v>
      </c>
      <c r="AD138" s="35">
        <f ca="1">IF(CRDAvantMensualite2&lt;&gt;"",CRDAvantMensualite2*(TauxNominalEmprunt/NbMensualitésParAn0),"")</f>
        <v>138.58913457233422</v>
      </c>
      <c r="AE138" s="35">
        <f t="shared" ca="1" si="15"/>
        <v>110044.6140087017</v>
      </c>
    </row>
    <row r="139" spans="1:31" x14ac:dyDescent="0.25">
      <c r="A139" s="39">
        <f ca="1">IF(DescriptionOk,A138+1,"")</f>
        <v>120</v>
      </c>
      <c r="B139" s="41">
        <f t="shared" ca="1" si="10"/>
        <v>47650</v>
      </c>
      <c r="C139" s="16">
        <f t="shared" ca="1" si="18"/>
        <v>110044.6140087017</v>
      </c>
      <c r="D139" s="16">
        <f ca="1">IF(CRDAvantMensualite="","",IF(CRDAvantMensualite&lt;MontantMensualité0,CRDAvantMensualite*(1+(TauxNominalEmprunt+TAEA)/12),MontantMensualité0))</f>
        <v>997.62024847156681</v>
      </c>
      <c r="E139" s="16">
        <f t="shared" ca="1" si="11"/>
        <v>827.96813520815169</v>
      </c>
      <c r="F139" s="16">
        <f ca="1">IF(CRDAvantMensualite&lt;&gt;"",CRDAvantMensualite*(TauxNominalEmprunt/NbMensualitésParAn0),"")</f>
        <v>137.55576751087713</v>
      </c>
      <c r="G139" s="16">
        <f t="shared" ca="1" si="12"/>
        <v>32.096345752537999</v>
      </c>
      <c r="H139" s="16">
        <f t="shared" ca="1" si="16"/>
        <v>109216.64587349354</v>
      </c>
      <c r="I139" s="46"/>
      <c r="J139" s="22">
        <f t="shared" ca="1" si="13"/>
        <v>0</v>
      </c>
      <c r="K139" s="15">
        <f t="shared" ca="1" si="17"/>
        <v>997.62024847156681</v>
      </c>
      <c r="L139" s="15" t="str">
        <f ca="1">IF(OR(RemboursementAnticipé="",RemboursementAnticipé=0),"",IF(AND(RemboursementAnticipé&gt;0,IRAouinon="OUI"),MIN(0.03*(CRDAvantMensualite-MontantMensualité),TauxNominalEmprunt/2*J139),""))</f>
        <v/>
      </c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34">
        <f t="shared" ca="1" si="19"/>
        <v>110044.6140087017</v>
      </c>
      <c r="AB139" s="34">
        <f ca="1">IF(CRDAvantMensualite2="","",IF(CRDAvantMensualite2&lt;MontantMensualité0,CRDAvantMensualite2*(1+(TauxNominalEmprunt+TAEA)/12),MontantMensualité0))</f>
        <v>997.62024847156681</v>
      </c>
      <c r="AC139" s="35">
        <f t="shared" ca="1" si="14"/>
        <v>827.96813520815169</v>
      </c>
      <c r="AD139" s="35">
        <f ca="1">IF(CRDAvantMensualite2&lt;&gt;"",CRDAvantMensualite2*(TauxNominalEmprunt/NbMensualitésParAn0),"")</f>
        <v>137.55576751087713</v>
      </c>
      <c r="AE139" s="35">
        <f t="shared" ca="1" si="15"/>
        <v>109216.64587349354</v>
      </c>
    </row>
    <row r="140" spans="1:31" x14ac:dyDescent="0.25">
      <c r="A140" s="38">
        <f ca="1">IF(DescriptionOk,A139+1,"")</f>
        <v>121</v>
      </c>
      <c r="B140" s="40">
        <f t="shared" ca="1" si="10"/>
        <v>47680</v>
      </c>
      <c r="C140" s="13">
        <f t="shared" ca="1" si="18"/>
        <v>109216.64587349354</v>
      </c>
      <c r="D140" s="13">
        <f ca="1">IF(CRDAvantMensualite="","",IF(CRDAvantMensualite&lt;MontantMensualité0,CRDAvantMensualite*(1+(TauxNominalEmprunt+TAEA)/12),MontantMensualité0))</f>
        <v>997.62024847156681</v>
      </c>
      <c r="E140" s="13">
        <f t="shared" ca="1" si="11"/>
        <v>829.24458608326427</v>
      </c>
      <c r="F140" s="13">
        <f ca="1">IF(CRDAvantMensualite&lt;&gt;"",CRDAvantMensualite*(TauxNominalEmprunt/NbMensualitésParAn0),"")</f>
        <v>136.52080734186694</v>
      </c>
      <c r="G140" s="13">
        <f t="shared" ca="1" si="12"/>
        <v>31.85485504643562</v>
      </c>
      <c r="H140" s="13">
        <f t="shared" ca="1" si="16"/>
        <v>108387.40128741028</v>
      </c>
      <c r="I140" s="46"/>
      <c r="J140" s="21">
        <f t="shared" ca="1" si="13"/>
        <v>0</v>
      </c>
      <c r="K140" s="14">
        <f t="shared" ca="1" si="17"/>
        <v>997.62024847156681</v>
      </c>
      <c r="L140" s="14" t="str">
        <f ca="1">IF(OR(RemboursementAnticipé="",RemboursementAnticipé=0),"",IF(AND(RemboursementAnticipé&gt;0,IRAouinon="OUI"),MIN(0.03*(CRDAvantMensualite-MontantMensualité),TauxNominalEmprunt/2*J140),""))</f>
        <v/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34">
        <f t="shared" ca="1" si="19"/>
        <v>109216.64587349354</v>
      </c>
      <c r="AB140" s="34">
        <f ca="1">IF(CRDAvantMensualite2="","",IF(CRDAvantMensualite2&lt;MontantMensualité0,CRDAvantMensualite2*(1+(TauxNominalEmprunt+TAEA)/12),MontantMensualité0))</f>
        <v>997.62024847156681</v>
      </c>
      <c r="AC140" s="35">
        <f t="shared" ca="1" si="14"/>
        <v>829.24458608326427</v>
      </c>
      <c r="AD140" s="35">
        <f ca="1">IF(CRDAvantMensualite2&lt;&gt;"",CRDAvantMensualite2*(TauxNominalEmprunt/NbMensualitésParAn0),"")</f>
        <v>136.52080734186694</v>
      </c>
      <c r="AE140" s="35">
        <f t="shared" ca="1" si="15"/>
        <v>108387.40128741028</v>
      </c>
    </row>
    <row r="141" spans="1:31" x14ac:dyDescent="0.25">
      <c r="A141" s="38">
        <f ca="1">IF(DescriptionOk,A140+1,"")</f>
        <v>122</v>
      </c>
      <c r="B141" s="40">
        <f t="shared" ca="1" si="10"/>
        <v>47711</v>
      </c>
      <c r="C141" s="13">
        <f t="shared" ca="1" si="18"/>
        <v>108387.40128741028</v>
      </c>
      <c r="D141" s="13">
        <f ca="1">IF(CRDAvantMensualite="","",IF(CRDAvantMensualite&lt;MontantMensualité0,CRDAvantMensualite*(1+(TauxNominalEmprunt+TAEA)/12),MontantMensualité0))</f>
        <v>997.62024847156681</v>
      </c>
      <c r="E141" s="13">
        <f t="shared" ca="1" si="11"/>
        <v>830.52300482014266</v>
      </c>
      <c r="F141" s="13">
        <f ca="1">IF(CRDAvantMensualite&lt;&gt;"",CRDAvantMensualite*(TauxNominalEmprunt/NbMensualitésParAn0),"")</f>
        <v>135.48425160926286</v>
      </c>
      <c r="G141" s="13">
        <f t="shared" ca="1" si="12"/>
        <v>31.612992042161334</v>
      </c>
      <c r="H141" s="13">
        <f t="shared" ca="1" si="16"/>
        <v>107556.87828259013</v>
      </c>
      <c r="I141" s="46"/>
      <c r="J141" s="21">
        <f t="shared" ca="1" si="13"/>
        <v>0</v>
      </c>
      <c r="K141" s="14">
        <f t="shared" ca="1" si="17"/>
        <v>997.62024847156681</v>
      </c>
      <c r="L141" s="14" t="str">
        <f ca="1">IF(OR(RemboursementAnticipé="",RemboursementAnticipé=0),"",IF(AND(RemboursementAnticipé&gt;0,IRAouinon="OUI"),MIN(0.03*(CRDAvantMensualite-MontantMensualité),TauxNominalEmprunt/2*J141),""))</f>
        <v/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34">
        <f t="shared" ca="1" si="19"/>
        <v>108387.40128741028</v>
      </c>
      <c r="AB141" s="34">
        <f ca="1">IF(CRDAvantMensualite2="","",IF(CRDAvantMensualite2&lt;MontantMensualité0,CRDAvantMensualite2*(1+(TauxNominalEmprunt+TAEA)/12),MontantMensualité0))</f>
        <v>997.62024847156681</v>
      </c>
      <c r="AC141" s="35">
        <f t="shared" ca="1" si="14"/>
        <v>830.52300482014266</v>
      </c>
      <c r="AD141" s="35">
        <f ca="1">IF(CRDAvantMensualite2&lt;&gt;"",CRDAvantMensualite2*(TauxNominalEmprunt/NbMensualitésParAn0),"")</f>
        <v>135.48425160926286</v>
      </c>
      <c r="AE141" s="35">
        <f t="shared" ca="1" si="15"/>
        <v>107556.87828259013</v>
      </c>
    </row>
    <row r="142" spans="1:31" x14ac:dyDescent="0.25">
      <c r="A142" s="38">
        <f ca="1">IF(DescriptionOk,A141+1,"")</f>
        <v>123</v>
      </c>
      <c r="B142" s="40">
        <f t="shared" ca="1" si="10"/>
        <v>47742</v>
      </c>
      <c r="C142" s="13">
        <f t="shared" ca="1" si="18"/>
        <v>107556.87828259013</v>
      </c>
      <c r="D142" s="13">
        <f ca="1">IF(CRDAvantMensualite="","",IF(CRDAvantMensualite&lt;MontantMensualité0,CRDAvantMensualite*(1+(TauxNominalEmprunt+TAEA)/12),MontantMensualité0))</f>
        <v>997.62024847156681</v>
      </c>
      <c r="E142" s="13">
        <f t="shared" ca="1" si="11"/>
        <v>831.80339445257368</v>
      </c>
      <c r="F142" s="13">
        <f ca="1">IF(CRDAvantMensualite&lt;&gt;"",CRDAvantMensualite*(TauxNominalEmprunt/NbMensualitésParAn0),"")</f>
        <v>134.44609785323766</v>
      </c>
      <c r="G142" s="13">
        <f t="shared" ca="1" si="12"/>
        <v>31.370756165755456</v>
      </c>
      <c r="H142" s="13">
        <f t="shared" ca="1" si="16"/>
        <v>106725.07488813756</v>
      </c>
      <c r="I142" s="46"/>
      <c r="J142" s="21">
        <f t="shared" ca="1" si="13"/>
        <v>0</v>
      </c>
      <c r="K142" s="14">
        <f t="shared" ca="1" si="17"/>
        <v>997.62024847156681</v>
      </c>
      <c r="L142" s="14" t="str">
        <f ca="1">IF(OR(RemboursementAnticipé="",RemboursementAnticipé=0),"",IF(AND(RemboursementAnticipé&gt;0,IRAouinon="OUI"),MIN(0.03*(CRDAvantMensualite-MontantMensualité),TauxNominalEmprunt/2*J142),""))</f>
        <v/>
      </c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34">
        <f t="shared" ca="1" si="19"/>
        <v>107556.87828259013</v>
      </c>
      <c r="AB142" s="34">
        <f ca="1">IF(CRDAvantMensualite2="","",IF(CRDAvantMensualite2&lt;MontantMensualité0,CRDAvantMensualite2*(1+(TauxNominalEmprunt+TAEA)/12),MontantMensualité0))</f>
        <v>997.62024847156681</v>
      </c>
      <c r="AC142" s="35">
        <f t="shared" ca="1" si="14"/>
        <v>831.80339445257368</v>
      </c>
      <c r="AD142" s="35">
        <f ca="1">IF(CRDAvantMensualite2&lt;&gt;"",CRDAvantMensualite2*(TauxNominalEmprunt/NbMensualitésParAn0),"")</f>
        <v>134.44609785323766</v>
      </c>
      <c r="AE142" s="35">
        <f t="shared" ca="1" si="15"/>
        <v>106725.07488813756</v>
      </c>
    </row>
    <row r="143" spans="1:31" x14ac:dyDescent="0.25">
      <c r="A143" s="38">
        <f ca="1">IF(DescriptionOk,A142+1,"")</f>
        <v>124</v>
      </c>
      <c r="B143" s="40">
        <f t="shared" ca="1" si="10"/>
        <v>47772</v>
      </c>
      <c r="C143" s="13">
        <f t="shared" ca="1" si="18"/>
        <v>106725.07488813756</v>
      </c>
      <c r="D143" s="13">
        <f ca="1">IF(CRDAvantMensualite="","",IF(CRDAvantMensualite&lt;MontantMensualité0,CRDAvantMensualite*(1+(TauxNominalEmprunt+TAEA)/12),MontantMensualité0))</f>
        <v>997.62024847156681</v>
      </c>
      <c r="E143" s="13">
        <f t="shared" ca="1" si="11"/>
        <v>833.08575801902145</v>
      </c>
      <c r="F143" s="13">
        <f ca="1">IF(CRDAvantMensualite&lt;&gt;"",CRDAvantMensualite*(TauxNominalEmprunt/NbMensualitésParAn0),"")</f>
        <v>133.40634361017194</v>
      </c>
      <c r="G143" s="13">
        <f t="shared" ca="1" si="12"/>
        <v>31.128146842373457</v>
      </c>
      <c r="H143" s="13">
        <f t="shared" ca="1" si="16"/>
        <v>105891.98913011854</v>
      </c>
      <c r="I143" s="46"/>
      <c r="J143" s="21">
        <f t="shared" ca="1" si="13"/>
        <v>0</v>
      </c>
      <c r="K143" s="14">
        <f t="shared" ca="1" si="17"/>
        <v>997.62024847156681</v>
      </c>
      <c r="L143" s="14" t="str">
        <f ca="1">IF(OR(RemboursementAnticipé="",RemboursementAnticipé=0),"",IF(AND(RemboursementAnticipé&gt;0,IRAouinon="OUI"),MIN(0.03*(CRDAvantMensualite-MontantMensualité),TauxNominalEmprunt/2*J143),""))</f>
        <v/>
      </c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34">
        <f t="shared" ca="1" si="19"/>
        <v>106725.07488813756</v>
      </c>
      <c r="AB143" s="34">
        <f ca="1">IF(CRDAvantMensualite2="","",IF(CRDAvantMensualite2&lt;MontantMensualité0,CRDAvantMensualite2*(1+(TauxNominalEmprunt+TAEA)/12),MontantMensualité0))</f>
        <v>997.62024847156681</v>
      </c>
      <c r="AC143" s="35">
        <f t="shared" ca="1" si="14"/>
        <v>833.08575801902145</v>
      </c>
      <c r="AD143" s="35">
        <f ca="1">IF(CRDAvantMensualite2&lt;&gt;"",CRDAvantMensualite2*(TauxNominalEmprunt/NbMensualitésParAn0),"")</f>
        <v>133.40634361017194</v>
      </c>
      <c r="AE143" s="35">
        <f t="shared" ca="1" si="15"/>
        <v>105891.98913011854</v>
      </c>
    </row>
    <row r="144" spans="1:31" x14ac:dyDescent="0.25">
      <c r="A144" s="38">
        <f ca="1">IF(DescriptionOk,A143+1,"")</f>
        <v>125</v>
      </c>
      <c r="B144" s="40">
        <f t="shared" ca="1" si="10"/>
        <v>47803</v>
      </c>
      <c r="C144" s="13">
        <f t="shared" ca="1" si="18"/>
        <v>105891.98913011854</v>
      </c>
      <c r="D144" s="13">
        <f ca="1">IF(CRDAvantMensualite="","",IF(CRDAvantMensualite&lt;MontantMensualité0,CRDAvantMensualite*(1+(TauxNominalEmprunt+TAEA)/12),MontantMensualité0))</f>
        <v>997.62024847156681</v>
      </c>
      <c r="E144" s="13">
        <f t="shared" ca="1" si="11"/>
        <v>834.37009856263398</v>
      </c>
      <c r="F144" s="13">
        <f ca="1">IF(CRDAvantMensualite&lt;&gt;"",CRDAvantMensualite*(TauxNominalEmprunt/NbMensualitésParAn0),"")</f>
        <v>132.36498641264819</v>
      </c>
      <c r="G144" s="13">
        <f t="shared" ca="1" si="12"/>
        <v>30.885163496284576</v>
      </c>
      <c r="H144" s="13">
        <f t="shared" ca="1" si="16"/>
        <v>105057.61903155591</v>
      </c>
      <c r="I144" s="46"/>
      <c r="J144" s="21">
        <f t="shared" ca="1" si="13"/>
        <v>0</v>
      </c>
      <c r="K144" s="14">
        <f t="shared" ca="1" si="17"/>
        <v>997.62024847156681</v>
      </c>
      <c r="L144" s="14" t="str">
        <f ca="1">IF(OR(RemboursementAnticipé="",RemboursementAnticipé=0),"",IF(AND(RemboursementAnticipé&gt;0,IRAouinon="OUI"),MIN(0.03*(CRDAvantMensualite-MontantMensualité),TauxNominalEmprunt/2*J144),""))</f>
        <v/>
      </c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34">
        <f t="shared" ca="1" si="19"/>
        <v>105891.98913011854</v>
      </c>
      <c r="AB144" s="34">
        <f ca="1">IF(CRDAvantMensualite2="","",IF(CRDAvantMensualite2&lt;MontantMensualité0,CRDAvantMensualite2*(1+(TauxNominalEmprunt+TAEA)/12),MontantMensualité0))</f>
        <v>997.62024847156681</v>
      </c>
      <c r="AC144" s="35">
        <f t="shared" ca="1" si="14"/>
        <v>834.37009856263398</v>
      </c>
      <c r="AD144" s="35">
        <f ca="1">IF(CRDAvantMensualite2&lt;&gt;"",CRDAvantMensualite2*(TauxNominalEmprunt/NbMensualitésParAn0),"")</f>
        <v>132.36498641264819</v>
      </c>
      <c r="AE144" s="35">
        <f t="shared" ca="1" si="15"/>
        <v>105057.61903155591</v>
      </c>
    </row>
    <row r="145" spans="1:31" x14ac:dyDescent="0.25">
      <c r="A145" s="38">
        <f ca="1">IF(DescriptionOk,A144+1,"")</f>
        <v>126</v>
      </c>
      <c r="B145" s="40">
        <f t="shared" ca="1" si="10"/>
        <v>47833</v>
      </c>
      <c r="C145" s="13">
        <f t="shared" ca="1" si="18"/>
        <v>105057.61903155591</v>
      </c>
      <c r="D145" s="13">
        <f ca="1">IF(CRDAvantMensualite="","",IF(CRDAvantMensualite&lt;MontantMensualité0,CRDAvantMensualite*(1+(TauxNominalEmprunt+TAEA)/12),MontantMensualité0))</f>
        <v>997.62024847156681</v>
      </c>
      <c r="E145" s="13">
        <f t="shared" ca="1" si="11"/>
        <v>835.65641913125148</v>
      </c>
      <c r="F145" s="13">
        <f ca="1">IF(CRDAvantMensualite&lt;&gt;"",CRDAvantMensualite*(TauxNominalEmprunt/NbMensualitésParAn0),"")</f>
        <v>131.3220237894449</v>
      </c>
      <c r="G145" s="13">
        <f t="shared" ca="1" si="12"/>
        <v>30.641805550870476</v>
      </c>
      <c r="H145" s="13">
        <f t="shared" ca="1" si="16"/>
        <v>104221.96261242466</v>
      </c>
      <c r="I145" s="46"/>
      <c r="J145" s="21">
        <f t="shared" ca="1" si="13"/>
        <v>0</v>
      </c>
      <c r="K145" s="14">
        <f t="shared" ca="1" si="17"/>
        <v>997.62024847156681</v>
      </c>
      <c r="L145" s="14" t="str">
        <f ca="1">IF(OR(RemboursementAnticipé="",RemboursementAnticipé=0),"",IF(AND(RemboursementAnticipé&gt;0,IRAouinon="OUI"),MIN(0.03*(CRDAvantMensualite-MontantMensualité),TauxNominalEmprunt/2*J145),""))</f>
        <v/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34">
        <f t="shared" ca="1" si="19"/>
        <v>105057.61903155591</v>
      </c>
      <c r="AB145" s="34">
        <f ca="1">IF(CRDAvantMensualite2="","",IF(CRDAvantMensualite2&lt;MontantMensualité0,CRDAvantMensualite2*(1+(TauxNominalEmprunt+TAEA)/12),MontantMensualité0))</f>
        <v>997.62024847156681</v>
      </c>
      <c r="AC145" s="35">
        <f t="shared" ca="1" si="14"/>
        <v>835.65641913125148</v>
      </c>
      <c r="AD145" s="35">
        <f ca="1">IF(CRDAvantMensualite2&lt;&gt;"",CRDAvantMensualite2*(TauxNominalEmprunt/NbMensualitésParAn0),"")</f>
        <v>131.3220237894449</v>
      </c>
      <c r="AE145" s="35">
        <f t="shared" ca="1" si="15"/>
        <v>104221.96261242466</v>
      </c>
    </row>
    <row r="146" spans="1:31" x14ac:dyDescent="0.25">
      <c r="A146" s="38">
        <f ca="1">IF(DescriptionOk,A145+1,"")</f>
        <v>127</v>
      </c>
      <c r="B146" s="40">
        <f t="shared" ca="1" si="10"/>
        <v>47864</v>
      </c>
      <c r="C146" s="13">
        <f t="shared" ca="1" si="18"/>
        <v>104221.96261242466</v>
      </c>
      <c r="D146" s="13">
        <f ca="1">IF(CRDAvantMensualite="","",IF(CRDAvantMensualite&lt;MontantMensualité0,CRDAvantMensualite*(1+(TauxNominalEmprunt+TAEA)/12),MontantMensualité0))</f>
        <v>997.62024847156681</v>
      </c>
      <c r="E146" s="13">
        <f t="shared" ca="1" si="11"/>
        <v>836.94472277741215</v>
      </c>
      <c r="F146" s="13">
        <f ca="1">IF(CRDAvantMensualite&lt;&gt;"",CRDAvantMensualite*(TauxNominalEmprunt/NbMensualitésParAn0),"")</f>
        <v>130.27745326553082</v>
      </c>
      <c r="G146" s="13">
        <f t="shared" ca="1" si="12"/>
        <v>30.398072428623859</v>
      </c>
      <c r="H146" s="13">
        <f t="shared" ca="1" si="16"/>
        <v>103385.01788964725</v>
      </c>
      <c r="I146" s="46"/>
      <c r="J146" s="21">
        <f t="shared" ca="1" si="13"/>
        <v>0</v>
      </c>
      <c r="K146" s="14">
        <f t="shared" ca="1" si="17"/>
        <v>997.62024847156681</v>
      </c>
      <c r="L146" s="14" t="str">
        <f ca="1">IF(OR(RemboursementAnticipé="",RemboursementAnticipé=0),"",IF(AND(RemboursementAnticipé&gt;0,IRAouinon="OUI"),MIN(0.03*(CRDAvantMensualite-MontantMensualité),TauxNominalEmprunt/2*J146),""))</f>
        <v/>
      </c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34">
        <f t="shared" ca="1" si="19"/>
        <v>104221.96261242466</v>
      </c>
      <c r="AB146" s="34">
        <f ca="1">IF(CRDAvantMensualite2="","",IF(CRDAvantMensualite2&lt;MontantMensualité0,CRDAvantMensualite2*(1+(TauxNominalEmprunt+TAEA)/12),MontantMensualité0))</f>
        <v>997.62024847156681</v>
      </c>
      <c r="AC146" s="35">
        <f t="shared" ca="1" si="14"/>
        <v>836.94472277741215</v>
      </c>
      <c r="AD146" s="35">
        <f ca="1">IF(CRDAvantMensualite2&lt;&gt;"",CRDAvantMensualite2*(TauxNominalEmprunt/NbMensualitésParAn0),"")</f>
        <v>130.27745326553082</v>
      </c>
      <c r="AE146" s="35">
        <f t="shared" ca="1" si="15"/>
        <v>103385.01788964725</v>
      </c>
    </row>
    <row r="147" spans="1:31" x14ac:dyDescent="0.25">
      <c r="A147" s="38">
        <f ca="1">IF(DescriptionOk,A146+1,"")</f>
        <v>128</v>
      </c>
      <c r="B147" s="40">
        <f t="shared" ca="1" si="10"/>
        <v>47895</v>
      </c>
      <c r="C147" s="13">
        <f t="shared" ca="1" si="18"/>
        <v>103385.01788964725</v>
      </c>
      <c r="D147" s="13">
        <f ca="1">IF(CRDAvantMensualite="","",IF(CRDAvantMensualite&lt;MontantMensualité0,CRDAvantMensualite*(1+(TauxNominalEmprunt+TAEA)/12),MontantMensualité0))</f>
        <v>997.62024847156681</v>
      </c>
      <c r="E147" s="13">
        <f t="shared" ca="1" si="11"/>
        <v>838.23501255836061</v>
      </c>
      <c r="F147" s="13">
        <f ca="1">IF(CRDAvantMensualite&lt;&gt;"",CRDAvantMensualite*(TauxNominalEmprunt/NbMensualitésParAn0),"")</f>
        <v>129.23127236205906</v>
      </c>
      <c r="G147" s="13">
        <f t="shared" ca="1" si="12"/>
        <v>30.153963551147118</v>
      </c>
      <c r="H147" s="13">
        <f t="shared" ca="1" si="16"/>
        <v>102546.78287708889</v>
      </c>
      <c r="I147" s="46"/>
      <c r="J147" s="21">
        <f t="shared" ca="1" si="13"/>
        <v>0</v>
      </c>
      <c r="K147" s="14">
        <f t="shared" ca="1" si="17"/>
        <v>997.62024847156681</v>
      </c>
      <c r="L147" s="14" t="str">
        <f ca="1">IF(OR(RemboursementAnticipé="",RemboursementAnticipé=0),"",IF(AND(RemboursementAnticipé&gt;0,IRAouinon="OUI"),MIN(0.03*(CRDAvantMensualite-MontantMensualité),TauxNominalEmprunt/2*J147),""))</f>
        <v/>
      </c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34">
        <f t="shared" ca="1" si="19"/>
        <v>103385.01788964725</v>
      </c>
      <c r="AB147" s="34">
        <f ca="1">IF(CRDAvantMensualite2="","",IF(CRDAvantMensualite2&lt;MontantMensualité0,CRDAvantMensualite2*(1+(TauxNominalEmprunt+TAEA)/12),MontantMensualité0))</f>
        <v>997.62024847156681</v>
      </c>
      <c r="AC147" s="35">
        <f t="shared" ca="1" si="14"/>
        <v>838.23501255836061</v>
      </c>
      <c r="AD147" s="35">
        <f ca="1">IF(CRDAvantMensualite2&lt;&gt;"",CRDAvantMensualite2*(TauxNominalEmprunt/NbMensualitésParAn0),"")</f>
        <v>129.23127236205906</v>
      </c>
      <c r="AE147" s="35">
        <f t="shared" ca="1" si="15"/>
        <v>102546.78287708889</v>
      </c>
    </row>
    <row r="148" spans="1:31" x14ac:dyDescent="0.25">
      <c r="A148" s="38">
        <f ca="1">IF(DescriptionOk,A147+1,"")</f>
        <v>129</v>
      </c>
      <c r="B148" s="40">
        <f t="shared" ref="B148:B211" ca="1" si="20">IF(CRDAvantMensualite&lt;&gt;"",DATE(YEAR(DateDébutPrêt),MONTH(DateDébutPrêt)+(NMensualite)*12/NbMensualitésParAn0-1,DAY(DateDébutPrêt)),"")</f>
        <v>47923</v>
      </c>
      <c r="C148" s="13">
        <f t="shared" ca="1" si="18"/>
        <v>102546.78287708889</v>
      </c>
      <c r="D148" s="13">
        <f ca="1">IF(CRDAvantMensualite="","",IF(CRDAvantMensualite&lt;MontantMensualité0,CRDAvantMensualite*(1+(TauxNominalEmprunt+TAEA)/12),MontantMensualité0))</f>
        <v>997.62024847156681</v>
      </c>
      <c r="E148" s="13">
        <f t="shared" ref="E148:E211" ca="1" si="21">IF(CRDAvantMensualite="","",MontantVersementMensuel-IntérêtsMensualité-CRDAvantMensualite*(TAEA/NbMensualitésParAn0))</f>
        <v>839.5272915360548</v>
      </c>
      <c r="F148" s="13">
        <f ca="1">IF(CRDAvantMensualite&lt;&gt;"",CRDAvantMensualite*(TauxNominalEmprunt/NbMensualitésParAn0),"")</f>
        <v>128.18347859636111</v>
      </c>
      <c r="G148" s="13">
        <f t="shared" ref="G148:G211" ca="1" si="22">IF(CRDAvantMensualite&lt;&gt;"",CRDAvantMensualite*(TAEA/NbMensualitésParAn0),"")</f>
        <v>29.90947833915093</v>
      </c>
      <c r="H148" s="13">
        <f t="shared" ca="1" si="16"/>
        <v>101707.25558555283</v>
      </c>
      <c r="I148" s="46"/>
      <c r="J148" s="21">
        <f t="shared" ref="J148:J211" ca="1" si="23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>0</v>
      </c>
      <c r="K148" s="14">
        <f t="shared" ca="1" si="17"/>
        <v>997.62024847156681</v>
      </c>
      <c r="L148" s="14" t="str">
        <f ca="1">IF(OR(RemboursementAnticipé="",RemboursementAnticipé=0),"",IF(AND(RemboursementAnticipé&gt;0,IRAouinon="OUI"),MIN(0.03*(CRDAvantMensualite-MontantMensualité),TauxNominalEmprunt/2*J148),""))</f>
        <v/>
      </c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34">
        <f t="shared" ca="1" si="19"/>
        <v>102546.78287708889</v>
      </c>
      <c r="AB148" s="34">
        <f ca="1">IF(CRDAvantMensualite2="","",IF(CRDAvantMensualite2&lt;MontantMensualité0,CRDAvantMensualite2*(1+(TauxNominalEmprunt+TAEA)/12),MontantMensualité0))</f>
        <v>997.62024847156681</v>
      </c>
      <c r="AC148" s="35">
        <f t="shared" ref="AC148:AC211" ca="1" si="24">IF(CRDAvantMensualite2="","",MontantMensualité2-IntérêtsMensualité2-CRDAvantMensualite2*(TAEA/NbMensualitésParAn0))</f>
        <v>839.5272915360548</v>
      </c>
      <c r="AD148" s="35">
        <f ca="1">IF(CRDAvantMensualite2&lt;&gt;"",CRDAvantMensualite2*(TauxNominalEmprunt/NbMensualitésParAn0),"")</f>
        <v>128.18347859636111</v>
      </c>
      <c r="AE148" s="35">
        <f t="shared" ref="AE148:AE211" ca="1" si="25">IF(IntérêtsMensualité2="","",IF(AND(CRDAvantMensualite2&lt;&gt;"",MontantMensualité2&lt;CRDAvantMensualite2),CRDAvantMensualite2-PrincipalMensualité2,IF(CRDAvantMensualite2&lt;&gt;"",0,"")))</f>
        <v>101707.25558555283</v>
      </c>
    </row>
    <row r="149" spans="1:31" x14ac:dyDescent="0.25">
      <c r="A149" s="38">
        <f ca="1">IF(DescriptionOk,A148+1,"")</f>
        <v>130</v>
      </c>
      <c r="B149" s="40">
        <f t="shared" ca="1" si="20"/>
        <v>47954</v>
      </c>
      <c r="C149" s="13">
        <f t="shared" ca="1" si="18"/>
        <v>101707.25558555283</v>
      </c>
      <c r="D149" s="13">
        <f ca="1">IF(CRDAvantMensualite="","",IF(CRDAvantMensualite&lt;MontantMensualité0,CRDAvantMensualite*(1+(TauxNominalEmprunt+TAEA)/12),MontantMensualité0))</f>
        <v>997.62024847156681</v>
      </c>
      <c r="E149" s="13">
        <f t="shared" ca="1" si="21"/>
        <v>840.82156277717286</v>
      </c>
      <c r="F149" s="13">
        <f ca="1">IF(CRDAvantMensualite&lt;&gt;"",CRDAvantMensualite*(TauxNominalEmprunt/NbMensualitésParAn0),"")</f>
        <v>127.13406948194104</v>
      </c>
      <c r="G149" s="13">
        <f t="shared" ca="1" si="22"/>
        <v>29.664616212452913</v>
      </c>
      <c r="H149" s="13">
        <f t="shared" ref="H149:H212" ca="1" si="26">IF(IntérêtsMensualité="","",IF(AND(CRDAvantMensualite&lt;&gt;"",MontantMensualité+VersementSup&lt;CRDAvantMensualite),IF(IRA="",CRDAvantMensualite-PrincipalMensualité,CRDAvantMensualite-PrincipalMensualité+IRA),IF(NMensualite&lt;&gt;"",0,"")))</f>
        <v>100866.43402277566</v>
      </c>
      <c r="I149" s="46"/>
      <c r="J149" s="21">
        <f t="shared" ca="1" si="23"/>
        <v>0</v>
      </c>
      <c r="K149" s="14">
        <f t="shared" ref="K149:K212" ca="1" si="27">IF(CRDAvantMensualite="","",IF(AND(MontantMensualité+VersementSup&lt;CRDAvantMensualite),MontantMensualité+VersementSup,IF(NMensualite&lt;&gt;"",CRDAvantMensualite,"")))</f>
        <v>997.62024847156681</v>
      </c>
      <c r="L149" s="14" t="str">
        <f ca="1">IF(OR(RemboursementAnticipé="",RemboursementAnticipé=0),"",IF(AND(RemboursementAnticipé&gt;0,IRAouinon="OUI"),MIN(0.03*(CRDAvantMensualite-MontantMensualité),TauxNominalEmprunt/2*J149),""))</f>
        <v/>
      </c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34">
        <f t="shared" ca="1" si="19"/>
        <v>101707.25558555283</v>
      </c>
      <c r="AB149" s="34">
        <f ca="1">IF(CRDAvantMensualite2="","",IF(CRDAvantMensualite2&lt;MontantMensualité0,CRDAvantMensualite2*(1+(TauxNominalEmprunt+TAEA)/12),MontantMensualité0))</f>
        <v>997.62024847156681</v>
      </c>
      <c r="AC149" s="35">
        <f t="shared" ca="1" si="24"/>
        <v>840.82156277717286</v>
      </c>
      <c r="AD149" s="35">
        <f ca="1">IF(CRDAvantMensualite2&lt;&gt;"",CRDAvantMensualite2*(TauxNominalEmprunt/NbMensualitésParAn0),"")</f>
        <v>127.13406948194104</v>
      </c>
      <c r="AE149" s="35">
        <f t="shared" ca="1" si="25"/>
        <v>100866.43402277566</v>
      </c>
    </row>
    <row r="150" spans="1:31" x14ac:dyDescent="0.25">
      <c r="A150" s="38">
        <f ca="1">IF(DescriptionOk,A149+1,"")</f>
        <v>131</v>
      </c>
      <c r="B150" s="40">
        <f t="shared" ca="1" si="20"/>
        <v>47984</v>
      </c>
      <c r="C150" s="13">
        <f t="shared" ref="C150:C213" ca="1" si="28">IF(AND(H149&lt;&gt;"",H149&gt;0),H149,"")</f>
        <v>100866.43402277566</v>
      </c>
      <c r="D150" s="13">
        <f ca="1">IF(CRDAvantMensualite="","",IF(CRDAvantMensualite&lt;MontantMensualité0,CRDAvantMensualite*(1+(TauxNominalEmprunt+TAEA)/12),MontantMensualité0))</f>
        <v>997.62024847156681</v>
      </c>
      <c r="E150" s="13">
        <f t="shared" ca="1" si="21"/>
        <v>842.11782935312101</v>
      </c>
      <c r="F150" s="13">
        <f ca="1">IF(CRDAvantMensualite&lt;&gt;"",CRDAvantMensualite*(TauxNominalEmprunt/NbMensualitésParAn0),"")</f>
        <v>126.08304252846958</v>
      </c>
      <c r="G150" s="13">
        <f t="shared" ca="1" si="22"/>
        <v>29.419376589976238</v>
      </c>
      <c r="H150" s="13">
        <f t="shared" ca="1" si="26"/>
        <v>100024.31619342254</v>
      </c>
      <c r="I150" s="46"/>
      <c r="J150" s="21">
        <f t="shared" ca="1" si="23"/>
        <v>0</v>
      </c>
      <c r="K150" s="14">
        <f t="shared" ca="1" si="27"/>
        <v>997.62024847156681</v>
      </c>
      <c r="L150" s="14" t="str">
        <f ca="1">IF(OR(RemboursementAnticipé="",RemboursementAnticipé=0),"",IF(AND(RemboursementAnticipé&gt;0,IRAouinon="OUI"),MIN(0.03*(CRDAvantMensualite-MontantMensualité),TauxNominalEmprunt/2*J150),""))</f>
        <v/>
      </c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34">
        <f t="shared" ref="AA150:AA213" ca="1" si="29">IF(AND(AE149&lt;&gt;"",AE149&gt;0),AE149,"")</f>
        <v>100866.43402277566</v>
      </c>
      <c r="AB150" s="34">
        <f ca="1">IF(CRDAvantMensualite2="","",IF(CRDAvantMensualite2&lt;MontantMensualité0,CRDAvantMensualite2*(1+(TauxNominalEmprunt+TAEA)/12),MontantMensualité0))</f>
        <v>997.62024847156681</v>
      </c>
      <c r="AC150" s="35">
        <f t="shared" ca="1" si="24"/>
        <v>842.11782935312101</v>
      </c>
      <c r="AD150" s="35">
        <f ca="1">IF(CRDAvantMensualite2&lt;&gt;"",CRDAvantMensualite2*(TauxNominalEmprunt/NbMensualitésParAn0),"")</f>
        <v>126.08304252846958</v>
      </c>
      <c r="AE150" s="35">
        <f t="shared" ca="1" si="25"/>
        <v>100024.31619342254</v>
      </c>
    </row>
    <row r="151" spans="1:31" x14ac:dyDescent="0.25">
      <c r="A151" s="39">
        <f ca="1">IF(DescriptionOk,A150+1,"")</f>
        <v>132</v>
      </c>
      <c r="B151" s="41">
        <f t="shared" ca="1" si="20"/>
        <v>48015</v>
      </c>
      <c r="C151" s="16">
        <f t="shared" ca="1" si="28"/>
        <v>100024.31619342254</v>
      </c>
      <c r="D151" s="16">
        <f ca="1">IF(CRDAvantMensualite="","",IF(CRDAvantMensualite&lt;MontantMensualité0,CRDAvantMensualite*(1+(TauxNominalEmprunt+TAEA)/12),MontantMensualité0))</f>
        <v>997.62024847156681</v>
      </c>
      <c r="E151" s="16">
        <f t="shared" ca="1" si="21"/>
        <v>843.41609434004044</v>
      </c>
      <c r="F151" s="16">
        <f ca="1">IF(CRDAvantMensualite&lt;&gt;"",CRDAvantMensualite*(TauxNominalEmprunt/NbMensualitésParAn0),"")</f>
        <v>125.03039524177817</v>
      </c>
      <c r="G151" s="16">
        <f t="shared" ca="1" si="22"/>
        <v>29.173758889748242</v>
      </c>
      <c r="H151" s="16">
        <f t="shared" ca="1" si="26"/>
        <v>99180.900099082501</v>
      </c>
      <c r="I151" s="46"/>
      <c r="J151" s="22">
        <f t="shared" ca="1" si="23"/>
        <v>0</v>
      </c>
      <c r="K151" s="15">
        <f t="shared" ca="1" si="27"/>
        <v>997.62024847156681</v>
      </c>
      <c r="L151" s="15" t="str">
        <f ca="1">IF(OR(RemboursementAnticipé="",RemboursementAnticipé=0),"",IF(AND(RemboursementAnticipé&gt;0,IRAouinon="OUI"),MIN(0.03*(CRDAvantMensualite-MontantMensualité),TauxNominalEmprunt/2*J151),""))</f>
        <v/>
      </c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34">
        <f t="shared" ca="1" si="29"/>
        <v>100024.31619342254</v>
      </c>
      <c r="AB151" s="34">
        <f ca="1">IF(CRDAvantMensualite2="","",IF(CRDAvantMensualite2&lt;MontantMensualité0,CRDAvantMensualite2*(1+(TauxNominalEmprunt+TAEA)/12),MontantMensualité0))</f>
        <v>997.62024847156681</v>
      </c>
      <c r="AC151" s="35">
        <f t="shared" ca="1" si="24"/>
        <v>843.41609434004044</v>
      </c>
      <c r="AD151" s="35">
        <f ca="1">IF(CRDAvantMensualite2&lt;&gt;"",CRDAvantMensualite2*(TauxNominalEmprunt/NbMensualitésParAn0),"")</f>
        <v>125.03039524177817</v>
      </c>
      <c r="AE151" s="35">
        <f t="shared" ca="1" si="25"/>
        <v>99180.900099082501</v>
      </c>
    </row>
    <row r="152" spans="1:31" x14ac:dyDescent="0.25">
      <c r="A152" s="38">
        <f ca="1">IF(DescriptionOk,A151+1,"")</f>
        <v>133</v>
      </c>
      <c r="B152" s="40">
        <f t="shared" ca="1" si="20"/>
        <v>48045</v>
      </c>
      <c r="C152" s="13">
        <f t="shared" ca="1" si="28"/>
        <v>99180.900099082501</v>
      </c>
      <c r="D152" s="13">
        <f ca="1">IF(CRDAvantMensualite="","",IF(CRDAvantMensualite&lt;MontantMensualité0,CRDAvantMensualite*(1+(TauxNominalEmprunt+TAEA)/12),MontantMensualité0))</f>
        <v>997.62024847156681</v>
      </c>
      <c r="E152" s="13">
        <f t="shared" ca="1" si="21"/>
        <v>844.71636081881468</v>
      </c>
      <c r="F152" s="13">
        <f ca="1">IF(CRDAvantMensualite&lt;&gt;"",CRDAvantMensualite*(TauxNominalEmprunt/NbMensualitésParAn0),"")</f>
        <v>123.97612512385312</v>
      </c>
      <c r="G152" s="13">
        <f t="shared" ca="1" si="22"/>
        <v>28.927762528899066</v>
      </c>
      <c r="H152" s="13">
        <f t="shared" ca="1" si="26"/>
        <v>98336.183738263688</v>
      </c>
      <c r="I152" s="46"/>
      <c r="J152" s="21">
        <f t="shared" ca="1" si="23"/>
        <v>0</v>
      </c>
      <c r="K152" s="14">
        <f t="shared" ca="1" si="27"/>
        <v>997.62024847156681</v>
      </c>
      <c r="L152" s="14" t="str">
        <f ca="1">IF(OR(RemboursementAnticipé="",RemboursementAnticipé=0),"",IF(AND(RemboursementAnticipé&gt;0,IRAouinon="OUI"),MIN(0.03*(CRDAvantMensualite-MontantMensualité),TauxNominalEmprunt/2*J152),""))</f>
        <v/>
      </c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34">
        <f t="shared" ca="1" si="29"/>
        <v>99180.900099082501</v>
      </c>
      <c r="AB152" s="34">
        <f ca="1">IF(CRDAvantMensualite2="","",IF(CRDAvantMensualite2&lt;MontantMensualité0,CRDAvantMensualite2*(1+(TauxNominalEmprunt+TAEA)/12),MontantMensualité0))</f>
        <v>997.62024847156681</v>
      </c>
      <c r="AC152" s="35">
        <f t="shared" ca="1" si="24"/>
        <v>844.71636081881468</v>
      </c>
      <c r="AD152" s="35">
        <f ca="1">IF(CRDAvantMensualite2&lt;&gt;"",CRDAvantMensualite2*(TauxNominalEmprunt/NbMensualitésParAn0),"")</f>
        <v>123.97612512385312</v>
      </c>
      <c r="AE152" s="35">
        <f t="shared" ca="1" si="25"/>
        <v>98336.183738263688</v>
      </c>
    </row>
    <row r="153" spans="1:31" x14ac:dyDescent="0.25">
      <c r="A153" s="38">
        <f ca="1">IF(DescriptionOk,A152+1,"")</f>
        <v>134</v>
      </c>
      <c r="B153" s="40">
        <f t="shared" ca="1" si="20"/>
        <v>48076</v>
      </c>
      <c r="C153" s="13">
        <f t="shared" ca="1" si="28"/>
        <v>98336.183738263688</v>
      </c>
      <c r="D153" s="13">
        <f ca="1">IF(CRDAvantMensualite="","",IF(CRDAvantMensualite&lt;MontantMensualité0,CRDAvantMensualite*(1+(TauxNominalEmprunt+TAEA)/12),MontantMensualité0))</f>
        <v>997.62024847156681</v>
      </c>
      <c r="E153" s="13">
        <f t="shared" ca="1" si="21"/>
        <v>846.01863187507695</v>
      </c>
      <c r="F153" s="13">
        <f ca="1">IF(CRDAvantMensualite&lt;&gt;"",CRDAvantMensualite*(TauxNominalEmprunt/NbMensualitésParAn0),"")</f>
        <v>122.92022967282961</v>
      </c>
      <c r="G153" s="13">
        <f t="shared" ca="1" si="22"/>
        <v>28.681386923660245</v>
      </c>
      <c r="H153" s="13">
        <f t="shared" ca="1" si="26"/>
        <v>97490.165106388609</v>
      </c>
      <c r="I153" s="46"/>
      <c r="J153" s="21">
        <f t="shared" ca="1" si="23"/>
        <v>0</v>
      </c>
      <c r="K153" s="14">
        <f t="shared" ca="1" si="27"/>
        <v>997.62024847156681</v>
      </c>
      <c r="L153" s="14" t="str">
        <f ca="1">IF(OR(RemboursementAnticipé="",RemboursementAnticipé=0),"",IF(AND(RemboursementAnticipé&gt;0,IRAouinon="OUI"),MIN(0.03*(CRDAvantMensualite-MontantMensualité),TauxNominalEmprunt/2*J153),""))</f>
        <v/>
      </c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34">
        <f t="shared" ca="1" si="29"/>
        <v>98336.183738263688</v>
      </c>
      <c r="AB153" s="34">
        <f ca="1">IF(CRDAvantMensualite2="","",IF(CRDAvantMensualite2&lt;MontantMensualité0,CRDAvantMensualite2*(1+(TauxNominalEmprunt+TAEA)/12),MontantMensualité0))</f>
        <v>997.62024847156681</v>
      </c>
      <c r="AC153" s="35">
        <f t="shared" ca="1" si="24"/>
        <v>846.01863187507695</v>
      </c>
      <c r="AD153" s="35">
        <f ca="1">IF(CRDAvantMensualite2&lt;&gt;"",CRDAvantMensualite2*(TauxNominalEmprunt/NbMensualitésParAn0),"")</f>
        <v>122.92022967282961</v>
      </c>
      <c r="AE153" s="35">
        <f t="shared" ca="1" si="25"/>
        <v>97490.165106388609</v>
      </c>
    </row>
    <row r="154" spans="1:31" x14ac:dyDescent="0.25">
      <c r="A154" s="38">
        <f ca="1">IF(DescriptionOk,A153+1,"")</f>
        <v>135</v>
      </c>
      <c r="B154" s="40">
        <f t="shared" ca="1" si="20"/>
        <v>48107</v>
      </c>
      <c r="C154" s="13">
        <f t="shared" ca="1" si="28"/>
        <v>97490.165106388609</v>
      </c>
      <c r="D154" s="13">
        <f ca="1">IF(CRDAvantMensualite="","",IF(CRDAvantMensualite&lt;MontantMensualité0,CRDAvantMensualite*(1+(TauxNominalEmprunt+TAEA)/12),MontantMensualité0))</f>
        <v>997.62024847156681</v>
      </c>
      <c r="E154" s="13">
        <f t="shared" ca="1" si="21"/>
        <v>847.32291059921772</v>
      </c>
      <c r="F154" s="13">
        <f ca="1">IF(CRDAvantMensualite&lt;&gt;"",CRDAvantMensualite*(TauxNominalEmprunt/NbMensualitésParAn0),"")</f>
        <v>121.86270638298576</v>
      </c>
      <c r="G154" s="13">
        <f t="shared" ca="1" si="22"/>
        <v>28.434631489363348</v>
      </c>
      <c r="H154" s="13">
        <f t="shared" ca="1" si="26"/>
        <v>96642.842195789388</v>
      </c>
      <c r="I154" s="46"/>
      <c r="J154" s="21">
        <f t="shared" ca="1" si="23"/>
        <v>0</v>
      </c>
      <c r="K154" s="14">
        <f t="shared" ca="1" si="27"/>
        <v>997.62024847156681</v>
      </c>
      <c r="L154" s="14" t="str">
        <f ca="1">IF(OR(RemboursementAnticipé="",RemboursementAnticipé=0),"",IF(AND(RemboursementAnticipé&gt;0,IRAouinon="OUI"),MIN(0.03*(CRDAvantMensualite-MontantMensualité),TauxNominalEmprunt/2*J154),""))</f>
        <v/>
      </c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34">
        <f t="shared" ca="1" si="29"/>
        <v>97490.165106388609</v>
      </c>
      <c r="AB154" s="34">
        <f ca="1">IF(CRDAvantMensualite2="","",IF(CRDAvantMensualite2&lt;MontantMensualité0,CRDAvantMensualite2*(1+(TauxNominalEmprunt+TAEA)/12),MontantMensualité0))</f>
        <v>997.62024847156681</v>
      </c>
      <c r="AC154" s="35">
        <f t="shared" ca="1" si="24"/>
        <v>847.32291059921772</v>
      </c>
      <c r="AD154" s="35">
        <f ca="1">IF(CRDAvantMensualite2&lt;&gt;"",CRDAvantMensualite2*(TauxNominalEmprunt/NbMensualitésParAn0),"")</f>
        <v>121.86270638298576</v>
      </c>
      <c r="AE154" s="35">
        <f t="shared" ca="1" si="25"/>
        <v>96642.842195789388</v>
      </c>
    </row>
    <row r="155" spans="1:31" x14ac:dyDescent="0.25">
      <c r="A155" s="38">
        <f ca="1">IF(DescriptionOk,A154+1,"")</f>
        <v>136</v>
      </c>
      <c r="B155" s="40">
        <f t="shared" ca="1" si="20"/>
        <v>48137</v>
      </c>
      <c r="C155" s="13">
        <f t="shared" ca="1" si="28"/>
        <v>96642.842195789388</v>
      </c>
      <c r="D155" s="13">
        <f ca="1">IF(CRDAvantMensualite="","",IF(CRDAvantMensualite&lt;MontantMensualité0,CRDAvantMensualite*(1+(TauxNominalEmprunt+TAEA)/12),MontantMensualité0))</f>
        <v>997.62024847156681</v>
      </c>
      <c r="E155" s="13">
        <f t="shared" ca="1" si="21"/>
        <v>848.62920008639151</v>
      </c>
      <c r="F155" s="13">
        <f ca="1">IF(CRDAvantMensualite&lt;&gt;"",CRDAvantMensualite*(TauxNominalEmprunt/NbMensualitésParAn0),"")</f>
        <v>120.80355274473673</v>
      </c>
      <c r="G155" s="13">
        <f t="shared" ca="1" si="22"/>
        <v>28.187495640438573</v>
      </c>
      <c r="H155" s="13">
        <f t="shared" ca="1" si="26"/>
        <v>95794.212995702997</v>
      </c>
      <c r="I155" s="46"/>
      <c r="J155" s="21">
        <f t="shared" ca="1" si="23"/>
        <v>0</v>
      </c>
      <c r="K155" s="14">
        <f t="shared" ca="1" si="27"/>
        <v>997.62024847156681</v>
      </c>
      <c r="L155" s="14" t="str">
        <f ca="1">IF(OR(RemboursementAnticipé="",RemboursementAnticipé=0),"",IF(AND(RemboursementAnticipé&gt;0,IRAouinon="OUI"),MIN(0.03*(CRDAvantMensualite-MontantMensualité),TauxNominalEmprunt/2*J155),""))</f>
        <v/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34">
        <f t="shared" ca="1" si="29"/>
        <v>96642.842195789388</v>
      </c>
      <c r="AB155" s="34">
        <f ca="1">IF(CRDAvantMensualite2="","",IF(CRDAvantMensualite2&lt;MontantMensualité0,CRDAvantMensualite2*(1+(TauxNominalEmprunt+TAEA)/12),MontantMensualité0))</f>
        <v>997.62024847156681</v>
      </c>
      <c r="AC155" s="35">
        <f t="shared" ca="1" si="24"/>
        <v>848.62920008639151</v>
      </c>
      <c r="AD155" s="35">
        <f ca="1">IF(CRDAvantMensualite2&lt;&gt;"",CRDAvantMensualite2*(TauxNominalEmprunt/NbMensualitésParAn0),"")</f>
        <v>120.80355274473673</v>
      </c>
      <c r="AE155" s="35">
        <f t="shared" ca="1" si="25"/>
        <v>95794.212995702997</v>
      </c>
    </row>
    <row r="156" spans="1:31" x14ac:dyDescent="0.25">
      <c r="A156" s="38">
        <f ca="1">IF(DescriptionOk,A155+1,"")</f>
        <v>137</v>
      </c>
      <c r="B156" s="40">
        <f t="shared" ca="1" si="20"/>
        <v>48168</v>
      </c>
      <c r="C156" s="13">
        <f t="shared" ca="1" si="28"/>
        <v>95794.212995702997</v>
      </c>
      <c r="D156" s="13">
        <f ca="1">IF(CRDAvantMensualite="","",IF(CRDAvantMensualite&lt;MontantMensualité0,CRDAvantMensualite*(1+(TauxNominalEmprunt+TAEA)/12),MontantMensualité0))</f>
        <v>997.62024847156681</v>
      </c>
      <c r="E156" s="13">
        <f t="shared" ca="1" si="21"/>
        <v>849.93750343652459</v>
      </c>
      <c r="F156" s="13">
        <f ca="1">IF(CRDAvantMensualite&lt;&gt;"",CRDAvantMensualite*(TauxNominalEmprunt/NbMensualitésParAn0),"")</f>
        <v>119.74276624462875</v>
      </c>
      <c r="G156" s="13">
        <f t="shared" ca="1" si="22"/>
        <v>27.939978790413377</v>
      </c>
      <c r="H156" s="13">
        <f t="shared" ca="1" si="26"/>
        <v>94944.275492266475</v>
      </c>
      <c r="I156" s="46"/>
      <c r="J156" s="21">
        <f t="shared" ca="1" si="23"/>
        <v>0</v>
      </c>
      <c r="K156" s="14">
        <f t="shared" ca="1" si="27"/>
        <v>997.62024847156681</v>
      </c>
      <c r="L156" s="14" t="str">
        <f ca="1">IF(OR(RemboursementAnticipé="",RemboursementAnticipé=0),"",IF(AND(RemboursementAnticipé&gt;0,IRAouinon="OUI"),MIN(0.03*(CRDAvantMensualite-MontantMensualité),TauxNominalEmprunt/2*J156),""))</f>
        <v/>
      </c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34">
        <f t="shared" ca="1" si="29"/>
        <v>95794.212995702997</v>
      </c>
      <c r="AB156" s="34">
        <f ca="1">IF(CRDAvantMensualite2="","",IF(CRDAvantMensualite2&lt;MontantMensualité0,CRDAvantMensualite2*(1+(TauxNominalEmprunt+TAEA)/12),MontantMensualité0))</f>
        <v>997.62024847156681</v>
      </c>
      <c r="AC156" s="35">
        <f t="shared" ca="1" si="24"/>
        <v>849.93750343652459</v>
      </c>
      <c r="AD156" s="35">
        <f ca="1">IF(CRDAvantMensualite2&lt;&gt;"",CRDAvantMensualite2*(TauxNominalEmprunt/NbMensualitésParAn0),"")</f>
        <v>119.74276624462875</v>
      </c>
      <c r="AE156" s="35">
        <f t="shared" ca="1" si="25"/>
        <v>94944.275492266475</v>
      </c>
    </row>
    <row r="157" spans="1:31" x14ac:dyDescent="0.25">
      <c r="A157" s="38">
        <f ca="1">IF(DescriptionOk,A156+1,"")</f>
        <v>138</v>
      </c>
      <c r="B157" s="40">
        <f t="shared" ca="1" si="20"/>
        <v>48198</v>
      </c>
      <c r="C157" s="13">
        <f t="shared" ca="1" si="28"/>
        <v>94944.275492266475</v>
      </c>
      <c r="D157" s="13">
        <f ca="1">IF(CRDAvantMensualite="","",IF(CRDAvantMensualite&lt;MontantMensualité0,CRDAvantMensualite*(1+(TauxNominalEmprunt+TAEA)/12),MontantMensualité0))</f>
        <v>997.62024847156681</v>
      </c>
      <c r="E157" s="13">
        <f t="shared" ca="1" si="21"/>
        <v>851.24782375432267</v>
      </c>
      <c r="F157" s="13">
        <f ca="1">IF(CRDAvantMensualite&lt;&gt;"",CRDAvantMensualite*(TauxNominalEmprunt/NbMensualitésParAn0),"")</f>
        <v>118.6803443653331</v>
      </c>
      <c r="G157" s="13">
        <f t="shared" ca="1" si="22"/>
        <v>27.692080351911059</v>
      </c>
      <c r="H157" s="13">
        <f t="shared" ca="1" si="26"/>
        <v>94093.02766851215</v>
      </c>
      <c r="I157" s="46"/>
      <c r="J157" s="21">
        <f t="shared" ca="1" si="23"/>
        <v>0</v>
      </c>
      <c r="K157" s="14">
        <f t="shared" ca="1" si="27"/>
        <v>997.62024847156681</v>
      </c>
      <c r="L157" s="14" t="str">
        <f ca="1">IF(OR(RemboursementAnticipé="",RemboursementAnticipé=0),"",IF(AND(RemboursementAnticipé&gt;0,IRAouinon="OUI"),MIN(0.03*(CRDAvantMensualite-MontantMensualité),TauxNominalEmprunt/2*J157),""))</f>
        <v/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34">
        <f t="shared" ca="1" si="29"/>
        <v>94944.275492266475</v>
      </c>
      <c r="AB157" s="34">
        <f ca="1">IF(CRDAvantMensualite2="","",IF(CRDAvantMensualite2&lt;MontantMensualité0,CRDAvantMensualite2*(1+(TauxNominalEmprunt+TAEA)/12),MontantMensualité0))</f>
        <v>997.62024847156681</v>
      </c>
      <c r="AC157" s="35">
        <f t="shared" ca="1" si="24"/>
        <v>851.24782375432267</v>
      </c>
      <c r="AD157" s="35">
        <f ca="1">IF(CRDAvantMensualite2&lt;&gt;"",CRDAvantMensualite2*(TauxNominalEmprunt/NbMensualitésParAn0),"")</f>
        <v>118.6803443653331</v>
      </c>
      <c r="AE157" s="35">
        <f t="shared" ca="1" si="25"/>
        <v>94093.02766851215</v>
      </c>
    </row>
    <row r="158" spans="1:31" x14ac:dyDescent="0.25">
      <c r="A158" s="38">
        <f ca="1">IF(DescriptionOk,A157+1,"")</f>
        <v>139</v>
      </c>
      <c r="B158" s="40">
        <f t="shared" ca="1" si="20"/>
        <v>48229</v>
      </c>
      <c r="C158" s="13">
        <f t="shared" ca="1" si="28"/>
        <v>94093.02766851215</v>
      </c>
      <c r="D158" s="13">
        <f ca="1">IF(CRDAvantMensualite="","",IF(CRDAvantMensualite&lt;MontantMensualité0,CRDAvantMensualite*(1+(TauxNominalEmprunt+TAEA)/12),MontantMensualité0))</f>
        <v>997.62024847156681</v>
      </c>
      <c r="E158" s="13">
        <f t="shared" ca="1" si="21"/>
        <v>852.56016414927728</v>
      </c>
      <c r="F158" s="13">
        <f ca="1">IF(CRDAvantMensualite&lt;&gt;"",CRDAvantMensualite*(TauxNominalEmprunt/NbMensualitésParAn0),"")</f>
        <v>117.61628458564019</v>
      </c>
      <c r="G158" s="13">
        <f t="shared" ca="1" si="22"/>
        <v>27.443799736649378</v>
      </c>
      <c r="H158" s="13">
        <f t="shared" ca="1" si="26"/>
        <v>93240.467504362867</v>
      </c>
      <c r="I158" s="46"/>
      <c r="J158" s="21">
        <f t="shared" ca="1" si="23"/>
        <v>0</v>
      </c>
      <c r="K158" s="14">
        <f t="shared" ca="1" si="27"/>
        <v>997.62024847156681</v>
      </c>
      <c r="L158" s="14" t="str">
        <f ca="1">IF(OR(RemboursementAnticipé="",RemboursementAnticipé=0),"",IF(AND(RemboursementAnticipé&gt;0,IRAouinon="OUI"),MIN(0.03*(CRDAvantMensualite-MontantMensualité),TauxNominalEmprunt/2*J158),""))</f>
        <v/>
      </c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34">
        <f t="shared" ca="1" si="29"/>
        <v>94093.02766851215</v>
      </c>
      <c r="AB158" s="34">
        <f ca="1">IF(CRDAvantMensualite2="","",IF(CRDAvantMensualite2&lt;MontantMensualité0,CRDAvantMensualite2*(1+(TauxNominalEmprunt+TAEA)/12),MontantMensualité0))</f>
        <v>997.62024847156681</v>
      </c>
      <c r="AC158" s="35">
        <f t="shared" ca="1" si="24"/>
        <v>852.56016414927728</v>
      </c>
      <c r="AD158" s="35">
        <f ca="1">IF(CRDAvantMensualite2&lt;&gt;"",CRDAvantMensualite2*(TauxNominalEmprunt/NbMensualitésParAn0),"")</f>
        <v>117.61628458564019</v>
      </c>
      <c r="AE158" s="35">
        <f t="shared" ca="1" si="25"/>
        <v>93240.467504362867</v>
      </c>
    </row>
    <row r="159" spans="1:31" x14ac:dyDescent="0.25">
      <c r="A159" s="38">
        <f ca="1">IF(DescriptionOk,A158+1,"")</f>
        <v>140</v>
      </c>
      <c r="B159" s="40">
        <f t="shared" ca="1" si="20"/>
        <v>48260</v>
      </c>
      <c r="C159" s="13">
        <f t="shared" ca="1" si="28"/>
        <v>93240.467504362867</v>
      </c>
      <c r="D159" s="13">
        <f ca="1">IF(CRDAvantMensualite="","",IF(CRDAvantMensualite&lt;MontantMensualité0,CRDAvantMensualite*(1+(TauxNominalEmprunt+TAEA)/12),MontantMensualité0))</f>
        <v>997.62024847156681</v>
      </c>
      <c r="E159" s="13">
        <f t="shared" ca="1" si="21"/>
        <v>853.87452773567406</v>
      </c>
      <c r="F159" s="13">
        <f ca="1">IF(CRDAvantMensualite&lt;&gt;"",CRDAvantMensualite*(TauxNominalEmprunt/NbMensualitésParAn0),"")</f>
        <v>116.55058438045359</v>
      </c>
      <c r="G159" s="13">
        <f t="shared" ca="1" si="22"/>
        <v>27.195136355439171</v>
      </c>
      <c r="H159" s="13">
        <f t="shared" ca="1" si="26"/>
        <v>92386.592976627187</v>
      </c>
      <c r="I159" s="46"/>
      <c r="J159" s="21">
        <f t="shared" ca="1" si="23"/>
        <v>0</v>
      </c>
      <c r="K159" s="14">
        <f t="shared" ca="1" si="27"/>
        <v>997.62024847156681</v>
      </c>
      <c r="L159" s="14" t="str">
        <f ca="1">IF(OR(RemboursementAnticipé="",RemboursementAnticipé=0),"",IF(AND(RemboursementAnticipé&gt;0,IRAouinon="OUI"),MIN(0.03*(CRDAvantMensualite-MontantMensualité),TauxNominalEmprunt/2*J159),""))</f>
        <v/>
      </c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34">
        <f t="shared" ca="1" si="29"/>
        <v>93240.467504362867</v>
      </c>
      <c r="AB159" s="34">
        <f ca="1">IF(CRDAvantMensualite2="","",IF(CRDAvantMensualite2&lt;MontantMensualité0,CRDAvantMensualite2*(1+(TauxNominalEmprunt+TAEA)/12),MontantMensualité0))</f>
        <v>997.62024847156681</v>
      </c>
      <c r="AC159" s="35">
        <f t="shared" ca="1" si="24"/>
        <v>853.87452773567406</v>
      </c>
      <c r="AD159" s="35">
        <f ca="1">IF(CRDAvantMensualite2&lt;&gt;"",CRDAvantMensualite2*(TauxNominalEmprunt/NbMensualitésParAn0),"")</f>
        <v>116.55058438045359</v>
      </c>
      <c r="AE159" s="35">
        <f t="shared" ca="1" si="25"/>
        <v>92386.592976627187</v>
      </c>
    </row>
    <row r="160" spans="1:31" x14ac:dyDescent="0.25">
      <c r="A160" s="38">
        <f ca="1">IF(DescriptionOk,A159+1,"")</f>
        <v>141</v>
      </c>
      <c r="B160" s="40">
        <f t="shared" ca="1" si="20"/>
        <v>48289</v>
      </c>
      <c r="C160" s="13">
        <f t="shared" ca="1" si="28"/>
        <v>92386.592976627187</v>
      </c>
      <c r="D160" s="13">
        <f ca="1">IF(CRDAvantMensualite="","",IF(CRDAvantMensualite&lt;MontantMensualité0,CRDAvantMensualite*(1+(TauxNominalEmprunt+TAEA)/12),MontantMensualité0))</f>
        <v>997.62024847156681</v>
      </c>
      <c r="E160" s="13">
        <f t="shared" ca="1" si="21"/>
        <v>855.19091763259996</v>
      </c>
      <c r="F160" s="13">
        <f ca="1">IF(CRDAvantMensualite&lt;&gt;"",CRDAvantMensualite*(TauxNominalEmprunt/NbMensualitésParAn0),"")</f>
        <v>115.48324122078398</v>
      </c>
      <c r="G160" s="13">
        <f t="shared" ca="1" si="22"/>
        <v>26.946089618182931</v>
      </c>
      <c r="H160" s="13">
        <f t="shared" ca="1" si="26"/>
        <v>91531.402058994587</v>
      </c>
      <c r="I160" s="46"/>
      <c r="J160" s="21">
        <f t="shared" ca="1" si="23"/>
        <v>0</v>
      </c>
      <c r="K160" s="14">
        <f t="shared" ca="1" si="27"/>
        <v>997.62024847156681</v>
      </c>
      <c r="L160" s="14" t="str">
        <f ca="1">IF(OR(RemboursementAnticipé="",RemboursementAnticipé=0),"",IF(AND(RemboursementAnticipé&gt;0,IRAouinon="OUI"),MIN(0.03*(CRDAvantMensualite-MontantMensualité),TauxNominalEmprunt/2*J160),""))</f>
        <v/>
      </c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34">
        <f t="shared" ca="1" si="29"/>
        <v>92386.592976627187</v>
      </c>
      <c r="AB160" s="34">
        <f ca="1">IF(CRDAvantMensualite2="","",IF(CRDAvantMensualite2&lt;MontantMensualité0,CRDAvantMensualite2*(1+(TauxNominalEmprunt+TAEA)/12),MontantMensualité0))</f>
        <v>997.62024847156681</v>
      </c>
      <c r="AC160" s="35">
        <f t="shared" ca="1" si="24"/>
        <v>855.19091763259996</v>
      </c>
      <c r="AD160" s="35">
        <f ca="1">IF(CRDAvantMensualite2&lt;&gt;"",CRDAvantMensualite2*(TauxNominalEmprunt/NbMensualitésParAn0),"")</f>
        <v>115.48324122078398</v>
      </c>
      <c r="AE160" s="35">
        <f t="shared" ca="1" si="25"/>
        <v>91531.402058994587</v>
      </c>
    </row>
    <row r="161" spans="1:31" x14ac:dyDescent="0.25">
      <c r="A161" s="38">
        <f ca="1">IF(DescriptionOk,A160+1,"")</f>
        <v>142</v>
      </c>
      <c r="B161" s="40">
        <f t="shared" ca="1" si="20"/>
        <v>48320</v>
      </c>
      <c r="C161" s="13">
        <f t="shared" ca="1" si="28"/>
        <v>91531.402058994587</v>
      </c>
      <c r="D161" s="13">
        <f ca="1">IF(CRDAvantMensualite="","",IF(CRDAvantMensualite&lt;MontantMensualité0,CRDAvantMensualite*(1+(TauxNominalEmprunt+TAEA)/12),MontantMensualité0))</f>
        <v>997.62024847156681</v>
      </c>
      <c r="E161" s="13">
        <f t="shared" ca="1" si="21"/>
        <v>856.50933696395009</v>
      </c>
      <c r="F161" s="13">
        <f ca="1">IF(CRDAvantMensualite&lt;&gt;"",CRDAvantMensualite*(TauxNominalEmprunt/NbMensualitésParAn0),"")</f>
        <v>114.41425257374324</v>
      </c>
      <c r="G161" s="13">
        <f t="shared" ca="1" si="22"/>
        <v>26.696658933873422</v>
      </c>
      <c r="H161" s="13">
        <f t="shared" ca="1" si="26"/>
        <v>90674.892722030636</v>
      </c>
      <c r="I161" s="46"/>
      <c r="J161" s="21">
        <f t="shared" ca="1" si="23"/>
        <v>0</v>
      </c>
      <c r="K161" s="14">
        <f t="shared" ca="1" si="27"/>
        <v>997.62024847156681</v>
      </c>
      <c r="L161" s="14" t="str">
        <f ca="1">IF(OR(RemboursementAnticipé="",RemboursementAnticipé=0),"",IF(AND(RemboursementAnticipé&gt;0,IRAouinon="OUI"),MIN(0.03*(CRDAvantMensualite-MontantMensualité),TauxNominalEmprunt/2*J161),""))</f>
        <v/>
      </c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34">
        <f t="shared" ca="1" si="29"/>
        <v>91531.402058994587</v>
      </c>
      <c r="AB161" s="34">
        <f ca="1">IF(CRDAvantMensualite2="","",IF(CRDAvantMensualite2&lt;MontantMensualité0,CRDAvantMensualite2*(1+(TauxNominalEmprunt+TAEA)/12),MontantMensualité0))</f>
        <v>997.62024847156681</v>
      </c>
      <c r="AC161" s="35">
        <f t="shared" ca="1" si="24"/>
        <v>856.50933696395009</v>
      </c>
      <c r="AD161" s="35">
        <f ca="1">IF(CRDAvantMensualite2&lt;&gt;"",CRDAvantMensualite2*(TauxNominalEmprunt/NbMensualitésParAn0),"")</f>
        <v>114.41425257374324</v>
      </c>
      <c r="AE161" s="35">
        <f t="shared" ca="1" si="25"/>
        <v>90674.892722030636</v>
      </c>
    </row>
    <row r="162" spans="1:31" x14ac:dyDescent="0.25">
      <c r="A162" s="38">
        <f ca="1">IF(DescriptionOk,A161+1,"")</f>
        <v>143</v>
      </c>
      <c r="B162" s="40">
        <f t="shared" ca="1" si="20"/>
        <v>48350</v>
      </c>
      <c r="C162" s="13">
        <f t="shared" ca="1" si="28"/>
        <v>90674.892722030636</v>
      </c>
      <c r="D162" s="13">
        <f ca="1">IF(CRDAvantMensualite="","",IF(CRDAvantMensualite&lt;MontantMensualité0,CRDAvantMensualite*(1+(TauxNominalEmprunt+TAEA)/12),MontantMensualité0))</f>
        <v>997.62024847156681</v>
      </c>
      <c r="E162" s="13">
        <f t="shared" ca="1" si="21"/>
        <v>857.82978885843625</v>
      </c>
      <c r="F162" s="13">
        <f ca="1">IF(CRDAvantMensualite&lt;&gt;"",CRDAvantMensualite*(TauxNominalEmprunt/NbMensualitésParAn0),"")</f>
        <v>113.3436159025383</v>
      </c>
      <c r="G162" s="13">
        <f t="shared" ca="1" si="22"/>
        <v>26.446843710592272</v>
      </c>
      <c r="H162" s="13">
        <f t="shared" ca="1" si="26"/>
        <v>89817.062933172201</v>
      </c>
      <c r="I162" s="46"/>
      <c r="J162" s="21">
        <f t="shared" ca="1" si="23"/>
        <v>0</v>
      </c>
      <c r="K162" s="14">
        <f t="shared" ca="1" si="27"/>
        <v>997.62024847156681</v>
      </c>
      <c r="L162" s="14" t="str">
        <f ca="1">IF(OR(RemboursementAnticipé="",RemboursementAnticipé=0),"",IF(AND(RemboursementAnticipé&gt;0,IRAouinon="OUI"),MIN(0.03*(CRDAvantMensualite-MontantMensualité),TauxNominalEmprunt/2*J162),""))</f>
        <v/>
      </c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34">
        <f t="shared" ca="1" si="29"/>
        <v>90674.892722030636</v>
      </c>
      <c r="AB162" s="34">
        <f ca="1">IF(CRDAvantMensualite2="","",IF(CRDAvantMensualite2&lt;MontantMensualité0,CRDAvantMensualite2*(1+(TauxNominalEmprunt+TAEA)/12),MontantMensualité0))</f>
        <v>997.62024847156681</v>
      </c>
      <c r="AC162" s="35">
        <f t="shared" ca="1" si="24"/>
        <v>857.82978885843625</v>
      </c>
      <c r="AD162" s="35">
        <f ca="1">IF(CRDAvantMensualite2&lt;&gt;"",CRDAvantMensualite2*(TauxNominalEmprunt/NbMensualitésParAn0),"")</f>
        <v>113.3436159025383</v>
      </c>
      <c r="AE162" s="35">
        <f t="shared" ca="1" si="25"/>
        <v>89817.062933172201</v>
      </c>
    </row>
    <row r="163" spans="1:31" x14ac:dyDescent="0.25">
      <c r="A163" s="39">
        <f ca="1">IF(DescriptionOk,A162+1,"")</f>
        <v>144</v>
      </c>
      <c r="B163" s="41">
        <f t="shared" ca="1" si="20"/>
        <v>48381</v>
      </c>
      <c r="C163" s="16">
        <f t="shared" ca="1" si="28"/>
        <v>89817.062933172201</v>
      </c>
      <c r="D163" s="16">
        <f ca="1">IF(CRDAvantMensualite="","",IF(CRDAvantMensualite&lt;MontantMensualité0,CRDAvantMensualite*(1+(TauxNominalEmprunt+TAEA)/12),MontantMensualité0))</f>
        <v>997.62024847156681</v>
      </c>
      <c r="E163" s="16">
        <f t="shared" ca="1" si="21"/>
        <v>859.15227644959305</v>
      </c>
      <c r="F163" s="16">
        <f ca="1">IF(CRDAvantMensualite&lt;&gt;"",CRDAvantMensualite*(TauxNominalEmprunt/NbMensualitésParAn0),"")</f>
        <v>112.27132866646525</v>
      </c>
      <c r="G163" s="16">
        <f t="shared" ca="1" si="22"/>
        <v>26.196643355508559</v>
      </c>
      <c r="H163" s="16">
        <f t="shared" ca="1" si="26"/>
        <v>88957.910656722612</v>
      </c>
      <c r="I163" s="46"/>
      <c r="J163" s="22">
        <f t="shared" ca="1" si="23"/>
        <v>0</v>
      </c>
      <c r="K163" s="15">
        <f t="shared" ca="1" si="27"/>
        <v>997.62024847156681</v>
      </c>
      <c r="L163" s="15" t="str">
        <f ca="1">IF(OR(RemboursementAnticipé="",RemboursementAnticipé=0),"",IF(AND(RemboursementAnticipé&gt;0,IRAouinon="OUI"),MIN(0.03*(CRDAvantMensualite-MontantMensualité),TauxNominalEmprunt/2*J163),""))</f>
        <v/>
      </c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34">
        <f t="shared" ca="1" si="29"/>
        <v>89817.062933172201</v>
      </c>
      <c r="AB163" s="34">
        <f ca="1">IF(CRDAvantMensualite2="","",IF(CRDAvantMensualite2&lt;MontantMensualité0,CRDAvantMensualite2*(1+(TauxNominalEmprunt+TAEA)/12),MontantMensualité0))</f>
        <v>997.62024847156681</v>
      </c>
      <c r="AC163" s="35">
        <f t="shared" ca="1" si="24"/>
        <v>859.15227644959305</v>
      </c>
      <c r="AD163" s="35">
        <f ca="1">IF(CRDAvantMensualite2&lt;&gt;"",CRDAvantMensualite2*(TauxNominalEmprunt/NbMensualitésParAn0),"")</f>
        <v>112.27132866646525</v>
      </c>
      <c r="AE163" s="35">
        <f t="shared" ca="1" si="25"/>
        <v>88957.910656722612</v>
      </c>
    </row>
    <row r="164" spans="1:31" x14ac:dyDescent="0.25">
      <c r="A164" s="38">
        <f ca="1">IF(DescriptionOk,A163+1,"")</f>
        <v>145</v>
      </c>
      <c r="B164" s="40">
        <f t="shared" ca="1" si="20"/>
        <v>48411</v>
      </c>
      <c r="C164" s="13">
        <f t="shared" ca="1" si="28"/>
        <v>88957.910656722612</v>
      </c>
      <c r="D164" s="13">
        <f ca="1">IF(CRDAvantMensualite="","",IF(CRDAvantMensualite&lt;MontantMensualité0,CRDAvantMensualite*(1+(TauxNominalEmprunt+TAEA)/12),MontantMensualité0))</f>
        <v>997.62024847156681</v>
      </c>
      <c r="E164" s="13">
        <f t="shared" ca="1" si="21"/>
        <v>860.47680287578612</v>
      </c>
      <c r="F164" s="13">
        <f ca="1">IF(CRDAvantMensualite&lt;&gt;"",CRDAvantMensualite*(TauxNominalEmprunt/NbMensualitésParAn0),"")</f>
        <v>111.19738832090327</v>
      </c>
      <c r="G164" s="13">
        <f t="shared" ca="1" si="22"/>
        <v>25.946057274877429</v>
      </c>
      <c r="H164" s="13">
        <f t="shared" ca="1" si="26"/>
        <v>88097.433853846829</v>
      </c>
      <c r="I164" s="46"/>
      <c r="J164" s="21">
        <f t="shared" ca="1" si="23"/>
        <v>0</v>
      </c>
      <c r="K164" s="14">
        <f t="shared" ca="1" si="27"/>
        <v>997.62024847156681</v>
      </c>
      <c r="L164" s="14" t="str">
        <f ca="1">IF(OR(RemboursementAnticipé="",RemboursementAnticipé=0),"",IF(AND(RemboursementAnticipé&gt;0,IRAouinon="OUI"),MIN(0.03*(CRDAvantMensualite-MontantMensualité),TauxNominalEmprunt/2*J164),""))</f>
        <v/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34">
        <f t="shared" ca="1" si="29"/>
        <v>88957.910656722612</v>
      </c>
      <c r="AB164" s="34">
        <f ca="1">IF(CRDAvantMensualite2="","",IF(CRDAvantMensualite2&lt;MontantMensualité0,CRDAvantMensualite2*(1+(TauxNominalEmprunt+TAEA)/12),MontantMensualité0))</f>
        <v>997.62024847156681</v>
      </c>
      <c r="AC164" s="35">
        <f t="shared" ca="1" si="24"/>
        <v>860.47680287578612</v>
      </c>
      <c r="AD164" s="35">
        <f ca="1">IF(CRDAvantMensualite2&lt;&gt;"",CRDAvantMensualite2*(TauxNominalEmprunt/NbMensualitésParAn0),"")</f>
        <v>111.19738832090327</v>
      </c>
      <c r="AE164" s="35">
        <f t="shared" ca="1" si="25"/>
        <v>88097.433853846829</v>
      </c>
    </row>
    <row r="165" spans="1:31" x14ac:dyDescent="0.25">
      <c r="A165" s="38">
        <f ca="1">IF(DescriptionOk,A164+1,"")</f>
        <v>146</v>
      </c>
      <c r="B165" s="40">
        <f t="shared" ca="1" si="20"/>
        <v>48442</v>
      </c>
      <c r="C165" s="13">
        <f t="shared" ca="1" si="28"/>
        <v>88097.433853846829</v>
      </c>
      <c r="D165" s="13">
        <f ca="1">IF(CRDAvantMensualite="","",IF(CRDAvantMensualite&lt;MontantMensualité0,CRDAvantMensualite*(1+(TauxNominalEmprunt+TAEA)/12),MontantMensualité0))</f>
        <v>997.62024847156681</v>
      </c>
      <c r="E165" s="13">
        <f t="shared" ca="1" si="21"/>
        <v>861.80337128021961</v>
      </c>
      <c r="F165" s="13">
        <f ca="1">IF(CRDAvantMensualite&lt;&gt;"",CRDAvantMensualite*(TauxNominalEmprunt/NbMensualitésParAn0),"")</f>
        <v>110.12179231730853</v>
      </c>
      <c r="G165" s="13">
        <f t="shared" ca="1" si="22"/>
        <v>25.69508487403866</v>
      </c>
      <c r="H165" s="13">
        <f t="shared" ca="1" si="26"/>
        <v>87235.630482566616</v>
      </c>
      <c r="I165" s="46"/>
      <c r="J165" s="21">
        <f t="shared" ca="1" si="23"/>
        <v>0</v>
      </c>
      <c r="K165" s="14">
        <f t="shared" ca="1" si="27"/>
        <v>997.62024847156681</v>
      </c>
      <c r="L165" s="14" t="str">
        <f ca="1">IF(OR(RemboursementAnticipé="",RemboursementAnticipé=0),"",IF(AND(RemboursementAnticipé&gt;0,IRAouinon="OUI"),MIN(0.03*(CRDAvantMensualite-MontantMensualité),TauxNominalEmprunt/2*J165),""))</f>
        <v/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34">
        <f t="shared" ca="1" si="29"/>
        <v>88097.433853846829</v>
      </c>
      <c r="AB165" s="34">
        <f ca="1">IF(CRDAvantMensualite2="","",IF(CRDAvantMensualite2&lt;MontantMensualité0,CRDAvantMensualite2*(1+(TauxNominalEmprunt+TAEA)/12),MontantMensualité0))</f>
        <v>997.62024847156681</v>
      </c>
      <c r="AC165" s="35">
        <f t="shared" ca="1" si="24"/>
        <v>861.80337128021961</v>
      </c>
      <c r="AD165" s="35">
        <f ca="1">IF(CRDAvantMensualite2&lt;&gt;"",CRDAvantMensualite2*(TauxNominalEmprunt/NbMensualitésParAn0),"")</f>
        <v>110.12179231730853</v>
      </c>
      <c r="AE165" s="35">
        <f t="shared" ca="1" si="25"/>
        <v>87235.630482566616</v>
      </c>
    </row>
    <row r="166" spans="1:31" x14ac:dyDescent="0.25">
      <c r="A166" s="38">
        <f ca="1">IF(DescriptionOk,A165+1,"")</f>
        <v>147</v>
      </c>
      <c r="B166" s="40">
        <f t="shared" ca="1" si="20"/>
        <v>48473</v>
      </c>
      <c r="C166" s="13">
        <f t="shared" ca="1" si="28"/>
        <v>87235.630482566616</v>
      </c>
      <c r="D166" s="13">
        <f ca="1">IF(CRDAvantMensualite="","",IF(CRDAvantMensualite&lt;MontantMensualité0,CRDAvantMensualite*(1+(TauxNominalEmprunt+TAEA)/12),MontantMensualité0))</f>
        <v>997.62024847156681</v>
      </c>
      <c r="E166" s="13">
        <f t="shared" ca="1" si="21"/>
        <v>863.13198481094321</v>
      </c>
      <c r="F166" s="13">
        <f ca="1">IF(CRDAvantMensualite&lt;&gt;"",CRDAvantMensualite*(TauxNominalEmprunt/NbMensualitésParAn0),"")</f>
        <v>109.04453810320827</v>
      </c>
      <c r="G166" s="13">
        <f t="shared" ca="1" si="22"/>
        <v>25.443725557415267</v>
      </c>
      <c r="H166" s="13">
        <f t="shared" ca="1" si="26"/>
        <v>86372.498497755674</v>
      </c>
      <c r="I166" s="46"/>
      <c r="J166" s="21">
        <f t="shared" ca="1" si="23"/>
        <v>0</v>
      </c>
      <c r="K166" s="14">
        <f t="shared" ca="1" si="27"/>
        <v>997.62024847156681</v>
      </c>
      <c r="L166" s="14" t="str">
        <f ca="1">IF(OR(RemboursementAnticipé="",RemboursementAnticipé=0),"",IF(AND(RemboursementAnticipé&gt;0,IRAouinon="OUI"),MIN(0.03*(CRDAvantMensualite-MontantMensualité),TauxNominalEmprunt/2*J166),""))</f>
        <v/>
      </c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34">
        <f t="shared" ca="1" si="29"/>
        <v>87235.630482566616</v>
      </c>
      <c r="AB166" s="34">
        <f ca="1">IF(CRDAvantMensualite2="","",IF(CRDAvantMensualite2&lt;MontantMensualité0,CRDAvantMensualite2*(1+(TauxNominalEmprunt+TAEA)/12),MontantMensualité0))</f>
        <v>997.62024847156681</v>
      </c>
      <c r="AC166" s="35">
        <f t="shared" ca="1" si="24"/>
        <v>863.13198481094321</v>
      </c>
      <c r="AD166" s="35">
        <f ca="1">IF(CRDAvantMensualite2&lt;&gt;"",CRDAvantMensualite2*(TauxNominalEmprunt/NbMensualitésParAn0),"")</f>
        <v>109.04453810320827</v>
      </c>
      <c r="AE166" s="35">
        <f t="shared" ca="1" si="25"/>
        <v>86372.498497755674</v>
      </c>
    </row>
    <row r="167" spans="1:31" x14ac:dyDescent="0.25">
      <c r="A167" s="38">
        <f ca="1">IF(DescriptionOk,A166+1,"")</f>
        <v>148</v>
      </c>
      <c r="B167" s="40">
        <f t="shared" ca="1" si="20"/>
        <v>48503</v>
      </c>
      <c r="C167" s="13">
        <f t="shared" ca="1" si="28"/>
        <v>86372.498497755674</v>
      </c>
      <c r="D167" s="13">
        <f ca="1">IF(CRDAvantMensualite="","",IF(CRDAvantMensualite&lt;MontantMensualité0,CRDAvantMensualite*(1+(TauxNominalEmprunt+TAEA)/12),MontantMensualité0))</f>
        <v>997.62024847156681</v>
      </c>
      <c r="E167" s="13">
        <f t="shared" ca="1" si="21"/>
        <v>864.46264662086014</v>
      </c>
      <c r="F167" s="13">
        <f ca="1">IF(CRDAvantMensualite&lt;&gt;"",CRDAvantMensualite*(TauxNominalEmprunt/NbMensualitésParAn0),"")</f>
        <v>107.9656231221946</v>
      </c>
      <c r="G167" s="13">
        <f t="shared" ca="1" si="22"/>
        <v>25.191978728512073</v>
      </c>
      <c r="H167" s="13">
        <f t="shared" ca="1" si="26"/>
        <v>85508.035851134817</v>
      </c>
      <c r="I167" s="46"/>
      <c r="J167" s="21">
        <f t="shared" ca="1" si="23"/>
        <v>0</v>
      </c>
      <c r="K167" s="14">
        <f t="shared" ca="1" si="27"/>
        <v>997.62024847156681</v>
      </c>
      <c r="L167" s="14" t="str">
        <f ca="1">IF(OR(RemboursementAnticipé="",RemboursementAnticipé=0),"",IF(AND(RemboursementAnticipé&gt;0,IRAouinon="OUI"),MIN(0.03*(CRDAvantMensualite-MontantMensualité),TauxNominalEmprunt/2*J167),""))</f>
        <v/>
      </c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34">
        <f t="shared" ca="1" si="29"/>
        <v>86372.498497755674</v>
      </c>
      <c r="AB167" s="34">
        <f ca="1">IF(CRDAvantMensualite2="","",IF(CRDAvantMensualite2&lt;MontantMensualité0,CRDAvantMensualite2*(1+(TauxNominalEmprunt+TAEA)/12),MontantMensualité0))</f>
        <v>997.62024847156681</v>
      </c>
      <c r="AC167" s="35">
        <f t="shared" ca="1" si="24"/>
        <v>864.46264662086014</v>
      </c>
      <c r="AD167" s="35">
        <f ca="1">IF(CRDAvantMensualite2&lt;&gt;"",CRDAvantMensualite2*(TauxNominalEmprunt/NbMensualitésParAn0),"")</f>
        <v>107.9656231221946</v>
      </c>
      <c r="AE167" s="35">
        <f t="shared" ca="1" si="25"/>
        <v>85508.035851134817</v>
      </c>
    </row>
    <row r="168" spans="1:31" x14ac:dyDescent="0.25">
      <c r="A168" s="38">
        <f ca="1">IF(DescriptionOk,A167+1,"")</f>
        <v>149</v>
      </c>
      <c r="B168" s="40">
        <f t="shared" ca="1" si="20"/>
        <v>48534</v>
      </c>
      <c r="C168" s="13">
        <f t="shared" ca="1" si="28"/>
        <v>85508.035851134817</v>
      </c>
      <c r="D168" s="13">
        <f ca="1">IF(CRDAvantMensualite="","",IF(CRDAvantMensualite&lt;MontantMensualité0,CRDAvantMensualite*(1+(TauxNominalEmprunt+TAEA)/12),MontantMensualité0))</f>
        <v>997.62024847156681</v>
      </c>
      <c r="E168" s="13">
        <f t="shared" ca="1" si="21"/>
        <v>865.79535986773396</v>
      </c>
      <c r="F168" s="13">
        <f ca="1">IF(CRDAvantMensualite&lt;&gt;"",CRDAvantMensualite*(TauxNominalEmprunt/NbMensualitésParAn0),"")</f>
        <v>106.88504481391853</v>
      </c>
      <c r="G168" s="13">
        <f t="shared" ca="1" si="22"/>
        <v>24.939843789914324</v>
      </c>
      <c r="H168" s="13">
        <f t="shared" ca="1" si="26"/>
        <v>84642.24049126709</v>
      </c>
      <c r="I168" s="46"/>
      <c r="J168" s="21">
        <f t="shared" ca="1" si="23"/>
        <v>0</v>
      </c>
      <c r="K168" s="14">
        <f t="shared" ca="1" si="27"/>
        <v>997.62024847156681</v>
      </c>
      <c r="L168" s="14" t="str">
        <f ca="1">IF(OR(RemboursementAnticipé="",RemboursementAnticipé=0),"",IF(AND(RemboursementAnticipé&gt;0,IRAouinon="OUI"),MIN(0.03*(CRDAvantMensualite-MontantMensualité),TauxNominalEmprunt/2*J168),""))</f>
        <v/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34">
        <f t="shared" ca="1" si="29"/>
        <v>85508.035851134817</v>
      </c>
      <c r="AB168" s="34">
        <f ca="1">IF(CRDAvantMensualite2="","",IF(CRDAvantMensualite2&lt;MontantMensualité0,CRDAvantMensualite2*(1+(TauxNominalEmprunt+TAEA)/12),MontantMensualité0))</f>
        <v>997.62024847156681</v>
      </c>
      <c r="AC168" s="35">
        <f t="shared" ca="1" si="24"/>
        <v>865.79535986773396</v>
      </c>
      <c r="AD168" s="35">
        <f ca="1">IF(CRDAvantMensualite2&lt;&gt;"",CRDAvantMensualite2*(TauxNominalEmprunt/NbMensualitésParAn0),"")</f>
        <v>106.88504481391853</v>
      </c>
      <c r="AE168" s="35">
        <f t="shared" ca="1" si="25"/>
        <v>84642.24049126709</v>
      </c>
    </row>
    <row r="169" spans="1:31" x14ac:dyDescent="0.25">
      <c r="A169" s="38">
        <f ca="1">IF(DescriptionOk,A168+1,"")</f>
        <v>150</v>
      </c>
      <c r="B169" s="40">
        <f t="shared" ca="1" si="20"/>
        <v>48564</v>
      </c>
      <c r="C169" s="13">
        <f t="shared" ca="1" si="28"/>
        <v>84642.24049126709</v>
      </c>
      <c r="D169" s="13">
        <f ca="1">IF(CRDAvantMensualite="","",IF(CRDAvantMensualite&lt;MontantMensualité0,CRDAvantMensualite*(1+(TauxNominalEmprunt+TAEA)/12),MontantMensualité0))</f>
        <v>997.62024847156681</v>
      </c>
      <c r="E169" s="13">
        <f t="shared" ca="1" si="21"/>
        <v>867.13012771419676</v>
      </c>
      <c r="F169" s="13">
        <f ca="1">IF(CRDAvantMensualite&lt;&gt;"",CRDAvantMensualite*(TauxNominalEmprunt/NbMensualitésParAn0),"")</f>
        <v>105.80280061408386</v>
      </c>
      <c r="G169" s="13">
        <f t="shared" ca="1" si="22"/>
        <v>24.687320143286236</v>
      </c>
      <c r="H169" s="13">
        <f t="shared" ca="1" si="26"/>
        <v>83775.1103635529</v>
      </c>
      <c r="I169" s="46"/>
      <c r="J169" s="21">
        <f t="shared" ca="1" si="23"/>
        <v>0</v>
      </c>
      <c r="K169" s="14">
        <f t="shared" ca="1" si="27"/>
        <v>997.62024847156681</v>
      </c>
      <c r="L169" s="14" t="str">
        <f ca="1">IF(OR(RemboursementAnticipé="",RemboursementAnticipé=0),"",IF(AND(RemboursementAnticipé&gt;0,IRAouinon="OUI"),MIN(0.03*(CRDAvantMensualite-MontantMensualité),TauxNominalEmprunt/2*J169),""))</f>
        <v/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34">
        <f t="shared" ca="1" si="29"/>
        <v>84642.24049126709</v>
      </c>
      <c r="AB169" s="34">
        <f ca="1">IF(CRDAvantMensualite2="","",IF(CRDAvantMensualite2&lt;MontantMensualité0,CRDAvantMensualite2*(1+(TauxNominalEmprunt+TAEA)/12),MontantMensualité0))</f>
        <v>997.62024847156681</v>
      </c>
      <c r="AC169" s="35">
        <f t="shared" ca="1" si="24"/>
        <v>867.13012771419676</v>
      </c>
      <c r="AD169" s="35">
        <f ca="1">IF(CRDAvantMensualite2&lt;&gt;"",CRDAvantMensualite2*(TauxNominalEmprunt/NbMensualitésParAn0),"")</f>
        <v>105.80280061408386</v>
      </c>
      <c r="AE169" s="35">
        <f t="shared" ca="1" si="25"/>
        <v>83775.1103635529</v>
      </c>
    </row>
    <row r="170" spans="1:31" x14ac:dyDescent="0.25">
      <c r="A170" s="38">
        <f ca="1">IF(DescriptionOk,A169+1,"")</f>
        <v>151</v>
      </c>
      <c r="B170" s="40">
        <f t="shared" ca="1" si="20"/>
        <v>48595</v>
      </c>
      <c r="C170" s="13">
        <f t="shared" ca="1" si="28"/>
        <v>83775.1103635529</v>
      </c>
      <c r="D170" s="13">
        <f ca="1">IF(CRDAvantMensualite="","",IF(CRDAvantMensualite&lt;MontantMensualité0,CRDAvantMensualite*(1+(TauxNominalEmprunt+TAEA)/12),MontantMensualité0))</f>
        <v>997.62024847156681</v>
      </c>
      <c r="E170" s="13">
        <f t="shared" ca="1" si="21"/>
        <v>868.46695332775607</v>
      </c>
      <c r="F170" s="13">
        <f ca="1">IF(CRDAvantMensualite&lt;&gt;"",CRDAvantMensualite*(TauxNominalEmprunt/NbMensualitésParAn0),"")</f>
        <v>104.71888795444113</v>
      </c>
      <c r="G170" s="13">
        <f t="shared" ca="1" si="22"/>
        <v>24.434407189369598</v>
      </c>
      <c r="H170" s="13">
        <f t="shared" ca="1" si="26"/>
        <v>82906.643410225137</v>
      </c>
      <c r="I170" s="46"/>
      <c r="J170" s="21">
        <f t="shared" ca="1" si="23"/>
        <v>0</v>
      </c>
      <c r="K170" s="14">
        <f t="shared" ca="1" si="27"/>
        <v>997.62024847156681</v>
      </c>
      <c r="L170" s="14" t="str">
        <f ca="1">IF(OR(RemboursementAnticipé="",RemboursementAnticipé=0),"",IF(AND(RemboursementAnticipé&gt;0,IRAouinon="OUI"),MIN(0.03*(CRDAvantMensualite-MontantMensualité),TauxNominalEmprunt/2*J170),""))</f>
        <v/>
      </c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34">
        <f t="shared" ca="1" si="29"/>
        <v>83775.1103635529</v>
      </c>
      <c r="AB170" s="34">
        <f ca="1">IF(CRDAvantMensualite2="","",IF(CRDAvantMensualite2&lt;MontantMensualité0,CRDAvantMensualite2*(1+(TauxNominalEmprunt+TAEA)/12),MontantMensualité0))</f>
        <v>997.62024847156681</v>
      </c>
      <c r="AC170" s="35">
        <f t="shared" ca="1" si="24"/>
        <v>868.46695332775607</v>
      </c>
      <c r="AD170" s="35">
        <f ca="1">IF(CRDAvantMensualite2&lt;&gt;"",CRDAvantMensualite2*(TauxNominalEmprunt/NbMensualitésParAn0),"")</f>
        <v>104.71888795444113</v>
      </c>
      <c r="AE170" s="35">
        <f t="shared" ca="1" si="25"/>
        <v>82906.643410225137</v>
      </c>
    </row>
    <row r="171" spans="1:31" x14ac:dyDescent="0.25">
      <c r="A171" s="38">
        <f ca="1">IF(DescriptionOk,A170+1,"")</f>
        <v>152</v>
      </c>
      <c r="B171" s="40">
        <f t="shared" ca="1" si="20"/>
        <v>48626</v>
      </c>
      <c r="C171" s="13">
        <f t="shared" ca="1" si="28"/>
        <v>82906.643410225137</v>
      </c>
      <c r="D171" s="13">
        <f ca="1">IF(CRDAvantMensualite="","",IF(CRDAvantMensualite&lt;MontantMensualité0,CRDAvantMensualite*(1+(TauxNominalEmprunt+TAEA)/12),MontantMensualité0))</f>
        <v>997.62024847156681</v>
      </c>
      <c r="E171" s="13">
        <f t="shared" ca="1" si="21"/>
        <v>869.80583988080309</v>
      </c>
      <c r="F171" s="13">
        <f ca="1">IF(CRDAvantMensualite&lt;&gt;"",CRDAvantMensualite*(TauxNominalEmprunt/NbMensualitésParAn0),"")</f>
        <v>103.63330426278142</v>
      </c>
      <c r="G171" s="13">
        <f t="shared" ca="1" si="22"/>
        <v>24.181104327982332</v>
      </c>
      <c r="H171" s="13">
        <f t="shared" ca="1" si="26"/>
        <v>82036.837570344331</v>
      </c>
      <c r="I171" s="46"/>
      <c r="J171" s="21">
        <f t="shared" ca="1" si="23"/>
        <v>0</v>
      </c>
      <c r="K171" s="14">
        <f t="shared" ca="1" si="27"/>
        <v>997.62024847156681</v>
      </c>
      <c r="L171" s="14" t="str">
        <f ca="1">IF(OR(RemboursementAnticipé="",RemboursementAnticipé=0),"",IF(AND(RemboursementAnticipé&gt;0,IRAouinon="OUI"),MIN(0.03*(CRDAvantMensualite-MontantMensualité),TauxNominalEmprunt/2*J171),""))</f>
        <v/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34">
        <f t="shared" ca="1" si="29"/>
        <v>82906.643410225137</v>
      </c>
      <c r="AB171" s="34">
        <f ca="1">IF(CRDAvantMensualite2="","",IF(CRDAvantMensualite2&lt;MontantMensualité0,CRDAvantMensualite2*(1+(TauxNominalEmprunt+TAEA)/12),MontantMensualité0))</f>
        <v>997.62024847156681</v>
      </c>
      <c r="AC171" s="35">
        <f t="shared" ca="1" si="24"/>
        <v>869.80583988080309</v>
      </c>
      <c r="AD171" s="35">
        <f ca="1">IF(CRDAvantMensualite2&lt;&gt;"",CRDAvantMensualite2*(TauxNominalEmprunt/NbMensualitésParAn0),"")</f>
        <v>103.63330426278142</v>
      </c>
      <c r="AE171" s="35">
        <f t="shared" ca="1" si="25"/>
        <v>82036.837570344331</v>
      </c>
    </row>
    <row r="172" spans="1:31" x14ac:dyDescent="0.25">
      <c r="A172" s="38">
        <f ca="1">IF(DescriptionOk,A171+1,"")</f>
        <v>153</v>
      </c>
      <c r="B172" s="40">
        <f t="shared" ca="1" si="20"/>
        <v>48654</v>
      </c>
      <c r="C172" s="13">
        <f t="shared" ca="1" si="28"/>
        <v>82036.837570344331</v>
      </c>
      <c r="D172" s="13">
        <f ca="1">IF(CRDAvantMensualite="","",IF(CRDAvantMensualite&lt;MontantMensualité0,CRDAvantMensualite*(1+(TauxNominalEmprunt+TAEA)/12),MontantMensualité0))</f>
        <v>997.62024847156681</v>
      </c>
      <c r="E172" s="13">
        <f t="shared" ca="1" si="21"/>
        <v>871.14679055061936</v>
      </c>
      <c r="F172" s="13">
        <f ca="1">IF(CRDAvantMensualite&lt;&gt;"",CRDAvantMensualite*(TauxNominalEmprunt/NbMensualitésParAn0),"")</f>
        <v>102.54604696293042</v>
      </c>
      <c r="G172" s="13">
        <f t="shared" ca="1" si="22"/>
        <v>23.927410958017099</v>
      </c>
      <c r="H172" s="13">
        <f t="shared" ca="1" si="26"/>
        <v>81165.690779793717</v>
      </c>
      <c r="I172" s="46"/>
      <c r="J172" s="21">
        <f t="shared" ca="1" si="23"/>
        <v>0</v>
      </c>
      <c r="K172" s="14">
        <f t="shared" ca="1" si="27"/>
        <v>997.62024847156681</v>
      </c>
      <c r="L172" s="14" t="str">
        <f ca="1">IF(OR(RemboursementAnticipé="",RemboursementAnticipé=0),"",IF(AND(RemboursementAnticipé&gt;0,IRAouinon="OUI"),MIN(0.03*(CRDAvantMensualite-MontantMensualité),TauxNominalEmprunt/2*J172),""))</f>
        <v/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34">
        <f t="shared" ca="1" si="29"/>
        <v>82036.837570344331</v>
      </c>
      <c r="AB172" s="34">
        <f ca="1">IF(CRDAvantMensualite2="","",IF(CRDAvantMensualite2&lt;MontantMensualité0,CRDAvantMensualite2*(1+(TauxNominalEmprunt+TAEA)/12),MontantMensualité0))</f>
        <v>997.62024847156681</v>
      </c>
      <c r="AC172" s="35">
        <f t="shared" ca="1" si="24"/>
        <v>871.14679055061936</v>
      </c>
      <c r="AD172" s="35">
        <f ca="1">IF(CRDAvantMensualite2&lt;&gt;"",CRDAvantMensualite2*(TauxNominalEmprunt/NbMensualitésParAn0),"")</f>
        <v>102.54604696293042</v>
      </c>
      <c r="AE172" s="35">
        <f t="shared" ca="1" si="25"/>
        <v>81165.690779793717</v>
      </c>
    </row>
    <row r="173" spans="1:31" x14ac:dyDescent="0.25">
      <c r="A173" s="38">
        <f ca="1">IF(DescriptionOk,A172+1,"")</f>
        <v>154</v>
      </c>
      <c r="B173" s="40">
        <f t="shared" ca="1" si="20"/>
        <v>48685</v>
      </c>
      <c r="C173" s="13">
        <f t="shared" ca="1" si="28"/>
        <v>81165.690779793717</v>
      </c>
      <c r="D173" s="13">
        <f ca="1">IF(CRDAvantMensualite="","",IF(CRDAvantMensualite&lt;MontantMensualité0,CRDAvantMensualite*(1+(TauxNominalEmprunt+TAEA)/12),MontantMensualité0))</f>
        <v>997.62024847156681</v>
      </c>
      <c r="E173" s="13">
        <f t="shared" ca="1" si="21"/>
        <v>872.48980851938484</v>
      </c>
      <c r="F173" s="13">
        <f ca="1">IF(CRDAvantMensualite&lt;&gt;"",CRDAvantMensualite*(TauxNominalEmprunt/NbMensualitésParAn0),"")</f>
        <v>101.45711347474214</v>
      </c>
      <c r="G173" s="13">
        <f t="shared" ca="1" si="22"/>
        <v>23.673326477439836</v>
      </c>
      <c r="H173" s="13">
        <f t="shared" ca="1" si="26"/>
        <v>80293.200971274331</v>
      </c>
      <c r="I173" s="46"/>
      <c r="J173" s="21">
        <f t="shared" ca="1" si="23"/>
        <v>0</v>
      </c>
      <c r="K173" s="14">
        <f t="shared" ca="1" si="27"/>
        <v>997.62024847156681</v>
      </c>
      <c r="L173" s="14" t="str">
        <f ca="1">IF(OR(RemboursementAnticipé="",RemboursementAnticipé=0),"",IF(AND(RemboursementAnticipé&gt;0,IRAouinon="OUI"),MIN(0.03*(CRDAvantMensualite-MontantMensualité),TauxNominalEmprunt/2*J173),""))</f>
        <v/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34">
        <f t="shared" ca="1" si="29"/>
        <v>81165.690779793717</v>
      </c>
      <c r="AB173" s="34">
        <f ca="1">IF(CRDAvantMensualite2="","",IF(CRDAvantMensualite2&lt;MontantMensualité0,CRDAvantMensualite2*(1+(TauxNominalEmprunt+TAEA)/12),MontantMensualité0))</f>
        <v>997.62024847156681</v>
      </c>
      <c r="AC173" s="35">
        <f t="shared" ca="1" si="24"/>
        <v>872.48980851938484</v>
      </c>
      <c r="AD173" s="35">
        <f ca="1">IF(CRDAvantMensualite2&lt;&gt;"",CRDAvantMensualite2*(TauxNominalEmprunt/NbMensualitésParAn0),"")</f>
        <v>101.45711347474214</v>
      </c>
      <c r="AE173" s="35">
        <f t="shared" ca="1" si="25"/>
        <v>80293.200971274331</v>
      </c>
    </row>
    <row r="174" spans="1:31" x14ac:dyDescent="0.25">
      <c r="A174" s="38">
        <f ca="1">IF(DescriptionOk,A173+1,"")</f>
        <v>155</v>
      </c>
      <c r="B174" s="40">
        <f t="shared" ca="1" si="20"/>
        <v>48715</v>
      </c>
      <c r="C174" s="13">
        <f t="shared" ca="1" si="28"/>
        <v>80293.200971274331</v>
      </c>
      <c r="D174" s="13">
        <f ca="1">IF(CRDAvantMensualite="","",IF(CRDAvantMensualite&lt;MontantMensualité0,CRDAvantMensualite*(1+(TauxNominalEmprunt+TAEA)/12),MontantMensualité0))</f>
        <v>997.62024847156681</v>
      </c>
      <c r="E174" s="13">
        <f t="shared" ca="1" si="21"/>
        <v>873.83489697418554</v>
      </c>
      <c r="F174" s="13">
        <f ca="1">IF(CRDAvantMensualite&lt;&gt;"",CRDAvantMensualite*(TauxNominalEmprunt/NbMensualitésParAn0),"")</f>
        <v>100.36650121409292</v>
      </c>
      <c r="G174" s="13">
        <f t="shared" ca="1" si="22"/>
        <v>23.41885028328835</v>
      </c>
      <c r="H174" s="13">
        <f t="shared" ca="1" si="26"/>
        <v>79419.366074300138</v>
      </c>
      <c r="I174" s="46"/>
      <c r="J174" s="21">
        <f t="shared" ca="1" si="23"/>
        <v>0</v>
      </c>
      <c r="K174" s="14">
        <f t="shared" ca="1" si="27"/>
        <v>997.62024847156681</v>
      </c>
      <c r="L174" s="14" t="str">
        <f ca="1">IF(OR(RemboursementAnticipé="",RemboursementAnticipé=0),"",IF(AND(RemboursementAnticipé&gt;0,IRAouinon="OUI"),MIN(0.03*(CRDAvantMensualite-MontantMensualité),TauxNominalEmprunt/2*J174),""))</f>
        <v/>
      </c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34">
        <f t="shared" ca="1" si="29"/>
        <v>80293.200971274331</v>
      </c>
      <c r="AB174" s="34">
        <f ca="1">IF(CRDAvantMensualite2="","",IF(CRDAvantMensualite2&lt;MontantMensualité0,CRDAvantMensualite2*(1+(TauxNominalEmprunt+TAEA)/12),MontantMensualité0))</f>
        <v>997.62024847156681</v>
      </c>
      <c r="AC174" s="35">
        <f t="shared" ca="1" si="24"/>
        <v>873.83489697418554</v>
      </c>
      <c r="AD174" s="35">
        <f ca="1">IF(CRDAvantMensualite2&lt;&gt;"",CRDAvantMensualite2*(TauxNominalEmprunt/NbMensualitésParAn0),"")</f>
        <v>100.36650121409292</v>
      </c>
      <c r="AE174" s="35">
        <f t="shared" ca="1" si="25"/>
        <v>79419.366074300138</v>
      </c>
    </row>
    <row r="175" spans="1:31" x14ac:dyDescent="0.25">
      <c r="A175" s="39">
        <f ca="1">IF(DescriptionOk,A174+1,"")</f>
        <v>156</v>
      </c>
      <c r="B175" s="41">
        <f t="shared" ca="1" si="20"/>
        <v>48746</v>
      </c>
      <c r="C175" s="16">
        <f t="shared" ca="1" si="28"/>
        <v>79419.366074300138</v>
      </c>
      <c r="D175" s="16">
        <f ca="1">IF(CRDAvantMensualite="","",IF(CRDAvantMensualite&lt;MontantMensualité0,CRDAvantMensualite*(1+(TauxNominalEmprunt+TAEA)/12),MontantMensualité0))</f>
        <v>997.62024847156681</v>
      </c>
      <c r="E175" s="16">
        <f t="shared" ca="1" si="21"/>
        <v>875.18205910702068</v>
      </c>
      <c r="F175" s="16">
        <f ca="1">IF(CRDAvantMensualite&lt;&gt;"",CRDAvantMensualite*(TauxNominalEmprunt/NbMensualitésParAn0),"")</f>
        <v>99.274207592875172</v>
      </c>
      <c r="G175" s="16">
        <f t="shared" ca="1" si="22"/>
        <v>23.163981771670876</v>
      </c>
      <c r="H175" s="16">
        <f t="shared" ca="1" si="26"/>
        <v>78544.184015193125</v>
      </c>
      <c r="I175" s="46"/>
      <c r="J175" s="22">
        <f t="shared" ca="1" si="23"/>
        <v>0</v>
      </c>
      <c r="K175" s="15">
        <f t="shared" ca="1" si="27"/>
        <v>997.62024847156681</v>
      </c>
      <c r="L175" s="15" t="str">
        <f ca="1">IF(OR(RemboursementAnticipé="",RemboursementAnticipé=0),"",IF(AND(RemboursementAnticipé&gt;0,IRAouinon="OUI"),MIN(0.03*(CRDAvantMensualite-MontantMensualité),TauxNominalEmprunt/2*J175),""))</f>
        <v/>
      </c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34">
        <f t="shared" ca="1" si="29"/>
        <v>79419.366074300138</v>
      </c>
      <c r="AB175" s="34">
        <f ca="1">IF(CRDAvantMensualite2="","",IF(CRDAvantMensualite2&lt;MontantMensualité0,CRDAvantMensualite2*(1+(TauxNominalEmprunt+TAEA)/12),MontantMensualité0))</f>
        <v>997.62024847156681</v>
      </c>
      <c r="AC175" s="35">
        <f t="shared" ca="1" si="24"/>
        <v>875.18205910702068</v>
      </c>
      <c r="AD175" s="35">
        <f ca="1">IF(CRDAvantMensualite2&lt;&gt;"",CRDAvantMensualite2*(TauxNominalEmprunt/NbMensualitésParAn0),"")</f>
        <v>99.274207592875172</v>
      </c>
      <c r="AE175" s="35">
        <f t="shared" ca="1" si="25"/>
        <v>78544.184015193125</v>
      </c>
    </row>
    <row r="176" spans="1:31" x14ac:dyDescent="0.25">
      <c r="A176" s="38">
        <f ca="1">IF(DescriptionOk,A175+1,"")</f>
        <v>157</v>
      </c>
      <c r="B176" s="40">
        <f t="shared" ca="1" si="20"/>
        <v>48776</v>
      </c>
      <c r="C176" s="13">
        <f t="shared" ca="1" si="28"/>
        <v>78544.184015193125</v>
      </c>
      <c r="D176" s="13">
        <f ca="1">IF(CRDAvantMensualite="","",IF(CRDAvantMensualite&lt;MontantMensualité0,CRDAvantMensualite*(1+(TauxNominalEmprunt+TAEA)/12),MontantMensualité0))</f>
        <v>997.62024847156681</v>
      </c>
      <c r="E176" s="13">
        <f t="shared" ca="1" si="21"/>
        <v>876.53129811481074</v>
      </c>
      <c r="F176" s="13">
        <f ca="1">IF(CRDAvantMensualite&lt;&gt;"",CRDAvantMensualite*(TauxNominalEmprunt/NbMensualitésParAn0),"")</f>
        <v>98.180230018991409</v>
      </c>
      <c r="G176" s="13">
        <f t="shared" ca="1" si="22"/>
        <v>22.908720337764663</v>
      </c>
      <c r="H176" s="13">
        <f t="shared" ca="1" si="26"/>
        <v>77667.652717078308</v>
      </c>
      <c r="I176" s="46"/>
      <c r="J176" s="21">
        <f t="shared" ca="1" si="23"/>
        <v>0</v>
      </c>
      <c r="K176" s="14">
        <f t="shared" ca="1" si="27"/>
        <v>997.62024847156681</v>
      </c>
      <c r="L176" s="14" t="str">
        <f ca="1">IF(OR(RemboursementAnticipé="",RemboursementAnticipé=0),"",IF(AND(RemboursementAnticipé&gt;0,IRAouinon="OUI"),MIN(0.03*(CRDAvantMensualite-MontantMensualité),TauxNominalEmprunt/2*J176),""))</f>
        <v/>
      </c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34">
        <f t="shared" ca="1" si="29"/>
        <v>78544.184015193125</v>
      </c>
      <c r="AB176" s="34">
        <f ca="1">IF(CRDAvantMensualite2="","",IF(CRDAvantMensualite2&lt;MontantMensualité0,CRDAvantMensualite2*(1+(TauxNominalEmprunt+TAEA)/12),MontantMensualité0))</f>
        <v>997.62024847156681</v>
      </c>
      <c r="AC176" s="35">
        <f t="shared" ca="1" si="24"/>
        <v>876.53129811481074</v>
      </c>
      <c r="AD176" s="35">
        <f ca="1">IF(CRDAvantMensualite2&lt;&gt;"",CRDAvantMensualite2*(TauxNominalEmprunt/NbMensualitésParAn0),"")</f>
        <v>98.180230018991409</v>
      </c>
      <c r="AE176" s="35">
        <f t="shared" ca="1" si="25"/>
        <v>77667.652717078308</v>
      </c>
    </row>
    <row r="177" spans="1:31" x14ac:dyDescent="0.25">
      <c r="A177" s="38">
        <f ca="1">IF(DescriptionOk,A176+1,"")</f>
        <v>158</v>
      </c>
      <c r="B177" s="40">
        <f t="shared" ca="1" si="20"/>
        <v>48807</v>
      </c>
      <c r="C177" s="13">
        <f t="shared" ca="1" si="28"/>
        <v>77667.652717078308</v>
      </c>
      <c r="D177" s="13">
        <f ca="1">IF(CRDAvantMensualite="","",IF(CRDAvantMensualite&lt;MontantMensualité0,CRDAvantMensualite*(1+(TauxNominalEmprunt+TAEA)/12),MontantMensualité0))</f>
        <v>997.62024847156681</v>
      </c>
      <c r="E177" s="13">
        <f t="shared" ca="1" si="21"/>
        <v>877.88261719940442</v>
      </c>
      <c r="F177" s="13">
        <f ca="1">IF(CRDAvantMensualite&lt;&gt;"",CRDAvantMensualite*(TauxNominalEmprunt/NbMensualitésParAn0),"")</f>
        <v>97.084565896347883</v>
      </c>
      <c r="G177" s="13">
        <f t="shared" ca="1" si="22"/>
        <v>22.65306537581451</v>
      </c>
      <c r="H177" s="13">
        <f t="shared" ca="1" si="26"/>
        <v>76789.770099878908</v>
      </c>
      <c r="I177" s="46"/>
      <c r="J177" s="21">
        <f t="shared" ca="1" si="23"/>
        <v>0</v>
      </c>
      <c r="K177" s="14">
        <f t="shared" ca="1" si="27"/>
        <v>997.62024847156681</v>
      </c>
      <c r="L177" s="14" t="str">
        <f ca="1">IF(OR(RemboursementAnticipé="",RemboursementAnticipé=0),"",IF(AND(RemboursementAnticipé&gt;0,IRAouinon="OUI"),MIN(0.03*(CRDAvantMensualite-MontantMensualité),TauxNominalEmprunt/2*J177),""))</f>
        <v/>
      </c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34">
        <f t="shared" ca="1" si="29"/>
        <v>77667.652717078308</v>
      </c>
      <c r="AB177" s="34">
        <f ca="1">IF(CRDAvantMensualite2="","",IF(CRDAvantMensualite2&lt;MontantMensualité0,CRDAvantMensualite2*(1+(TauxNominalEmprunt+TAEA)/12),MontantMensualité0))</f>
        <v>997.62024847156681</v>
      </c>
      <c r="AC177" s="35">
        <f t="shared" ca="1" si="24"/>
        <v>877.88261719940442</v>
      </c>
      <c r="AD177" s="35">
        <f ca="1">IF(CRDAvantMensualite2&lt;&gt;"",CRDAvantMensualite2*(TauxNominalEmprunt/NbMensualitésParAn0),"")</f>
        <v>97.084565896347883</v>
      </c>
      <c r="AE177" s="35">
        <f t="shared" ca="1" si="25"/>
        <v>76789.770099878908</v>
      </c>
    </row>
    <row r="178" spans="1:31" x14ac:dyDescent="0.25">
      <c r="A178" s="38">
        <f ca="1">IF(DescriptionOk,A177+1,"")</f>
        <v>159</v>
      </c>
      <c r="B178" s="40">
        <f t="shared" ca="1" si="20"/>
        <v>48838</v>
      </c>
      <c r="C178" s="13">
        <f t="shared" ca="1" si="28"/>
        <v>76789.770099878908</v>
      </c>
      <c r="D178" s="13">
        <f ca="1">IF(CRDAvantMensualite="","",IF(CRDAvantMensualite&lt;MontantMensualité0,CRDAvantMensualite*(1+(TauxNominalEmprunt+TAEA)/12),MontantMensualité0))</f>
        <v>997.62024847156681</v>
      </c>
      <c r="E178" s="13">
        <f t="shared" ca="1" si="21"/>
        <v>879.23601956758682</v>
      </c>
      <c r="F178" s="13">
        <f ca="1">IF(CRDAvantMensualite&lt;&gt;"",CRDAvantMensualite*(TauxNominalEmprunt/NbMensualitésParAn0),"")</f>
        <v>95.987212624848638</v>
      </c>
      <c r="G178" s="13">
        <f t="shared" ca="1" si="22"/>
        <v>22.39701627913135</v>
      </c>
      <c r="H178" s="13">
        <f t="shared" ca="1" si="26"/>
        <v>75910.534080311321</v>
      </c>
      <c r="I178" s="46"/>
      <c r="J178" s="21">
        <f t="shared" ca="1" si="23"/>
        <v>0</v>
      </c>
      <c r="K178" s="14">
        <f t="shared" ca="1" si="27"/>
        <v>997.62024847156681</v>
      </c>
      <c r="L178" s="14" t="str">
        <f ca="1">IF(OR(RemboursementAnticipé="",RemboursementAnticipé=0),"",IF(AND(RemboursementAnticipé&gt;0,IRAouinon="OUI"),MIN(0.03*(CRDAvantMensualite-MontantMensualité),TauxNominalEmprunt/2*J178),""))</f>
        <v/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34">
        <f t="shared" ca="1" si="29"/>
        <v>76789.770099878908</v>
      </c>
      <c r="AB178" s="34">
        <f ca="1">IF(CRDAvantMensualite2="","",IF(CRDAvantMensualite2&lt;MontantMensualité0,CRDAvantMensualite2*(1+(TauxNominalEmprunt+TAEA)/12),MontantMensualité0))</f>
        <v>997.62024847156681</v>
      </c>
      <c r="AC178" s="35">
        <f t="shared" ca="1" si="24"/>
        <v>879.23601956758682</v>
      </c>
      <c r="AD178" s="35">
        <f ca="1">IF(CRDAvantMensualite2&lt;&gt;"",CRDAvantMensualite2*(TauxNominalEmprunt/NbMensualitésParAn0),"")</f>
        <v>95.987212624848638</v>
      </c>
      <c r="AE178" s="35">
        <f t="shared" ca="1" si="25"/>
        <v>75910.534080311321</v>
      </c>
    </row>
    <row r="179" spans="1:31" x14ac:dyDescent="0.25">
      <c r="A179" s="38">
        <f ca="1">IF(DescriptionOk,A178+1,"")</f>
        <v>160</v>
      </c>
      <c r="B179" s="40">
        <f t="shared" ca="1" si="20"/>
        <v>48868</v>
      </c>
      <c r="C179" s="13">
        <f t="shared" ca="1" si="28"/>
        <v>75910.534080311321</v>
      </c>
      <c r="D179" s="13">
        <f ca="1">IF(CRDAvantMensualite="","",IF(CRDAvantMensualite&lt;MontantMensualité0,CRDAvantMensualite*(1+(TauxNominalEmprunt+TAEA)/12),MontantMensualité0))</f>
        <v>997.62024847156681</v>
      </c>
      <c r="E179" s="13">
        <f t="shared" ca="1" si="21"/>
        <v>880.59150843108694</v>
      </c>
      <c r="F179" s="13">
        <f ca="1">IF(CRDAvantMensualite&lt;&gt;"",CRDAvantMensualite*(TauxNominalEmprunt/NbMensualitésParAn0),"")</f>
        <v>94.888167600389153</v>
      </c>
      <c r="G179" s="13">
        <f t="shared" ca="1" si="22"/>
        <v>22.140572440090803</v>
      </c>
      <c r="H179" s="13">
        <f t="shared" ca="1" si="26"/>
        <v>75029.942571880238</v>
      </c>
      <c r="I179" s="46"/>
      <c r="J179" s="21">
        <f t="shared" ca="1" si="23"/>
        <v>0</v>
      </c>
      <c r="K179" s="14">
        <f t="shared" ca="1" si="27"/>
        <v>997.62024847156681</v>
      </c>
      <c r="L179" s="14" t="str">
        <f ca="1">IF(OR(RemboursementAnticipé="",RemboursementAnticipé=0),"",IF(AND(RemboursementAnticipé&gt;0,IRAouinon="OUI"),MIN(0.03*(CRDAvantMensualite-MontantMensualité),TauxNominalEmprunt/2*J179),""))</f>
        <v/>
      </c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34">
        <f t="shared" ca="1" si="29"/>
        <v>75910.534080311321</v>
      </c>
      <c r="AB179" s="34">
        <f ca="1">IF(CRDAvantMensualite2="","",IF(CRDAvantMensualite2&lt;MontantMensualité0,CRDAvantMensualite2*(1+(TauxNominalEmprunt+TAEA)/12),MontantMensualité0))</f>
        <v>997.62024847156681</v>
      </c>
      <c r="AC179" s="35">
        <f t="shared" ca="1" si="24"/>
        <v>880.59150843108694</v>
      </c>
      <c r="AD179" s="35">
        <f ca="1">IF(CRDAvantMensualite2&lt;&gt;"",CRDAvantMensualite2*(TauxNominalEmprunt/NbMensualitésParAn0),"")</f>
        <v>94.888167600389153</v>
      </c>
      <c r="AE179" s="35">
        <f t="shared" ca="1" si="25"/>
        <v>75029.942571880238</v>
      </c>
    </row>
    <row r="180" spans="1:31" x14ac:dyDescent="0.25">
      <c r="A180" s="38">
        <f ca="1">IF(DescriptionOk,A179+1,"")</f>
        <v>161</v>
      </c>
      <c r="B180" s="40">
        <f t="shared" ca="1" si="20"/>
        <v>48899</v>
      </c>
      <c r="C180" s="13">
        <f t="shared" ca="1" si="28"/>
        <v>75029.942571880238</v>
      </c>
      <c r="D180" s="13">
        <f ca="1">IF(CRDAvantMensualite="","",IF(CRDAvantMensualite&lt;MontantMensualité0,CRDAvantMensualite*(1+(TauxNominalEmprunt+TAEA)/12),MontantMensualité0))</f>
        <v>997.62024847156681</v>
      </c>
      <c r="E180" s="13">
        <f t="shared" ca="1" si="21"/>
        <v>881.94908700658482</v>
      </c>
      <c r="F180" s="13">
        <f ca="1">IF(CRDAvantMensualite&lt;&gt;"",CRDAvantMensualite*(TauxNominalEmprunt/NbMensualitésParAn0),"")</f>
        <v>93.787428214850294</v>
      </c>
      <c r="G180" s="13">
        <f t="shared" ca="1" si="22"/>
        <v>21.883733250131737</v>
      </c>
      <c r="H180" s="13">
        <f t="shared" ca="1" si="26"/>
        <v>74147.993484873659</v>
      </c>
      <c r="I180" s="46"/>
      <c r="J180" s="21">
        <f t="shared" ca="1" si="23"/>
        <v>0</v>
      </c>
      <c r="K180" s="14">
        <f t="shared" ca="1" si="27"/>
        <v>997.62024847156681</v>
      </c>
      <c r="L180" s="14" t="str">
        <f ca="1">IF(OR(RemboursementAnticipé="",RemboursementAnticipé=0),"",IF(AND(RemboursementAnticipé&gt;0,IRAouinon="OUI"),MIN(0.03*(CRDAvantMensualite-MontantMensualité),TauxNominalEmprunt/2*J180),""))</f>
        <v/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34">
        <f t="shared" ca="1" si="29"/>
        <v>75029.942571880238</v>
      </c>
      <c r="AB180" s="34">
        <f ca="1">IF(CRDAvantMensualite2="","",IF(CRDAvantMensualite2&lt;MontantMensualité0,CRDAvantMensualite2*(1+(TauxNominalEmprunt+TAEA)/12),MontantMensualité0))</f>
        <v>997.62024847156681</v>
      </c>
      <c r="AC180" s="35">
        <f t="shared" ca="1" si="24"/>
        <v>881.94908700658482</v>
      </c>
      <c r="AD180" s="35">
        <f ca="1">IF(CRDAvantMensualite2&lt;&gt;"",CRDAvantMensualite2*(TauxNominalEmprunt/NbMensualitésParAn0),"")</f>
        <v>93.787428214850294</v>
      </c>
      <c r="AE180" s="35">
        <f t="shared" ca="1" si="25"/>
        <v>74147.993484873659</v>
      </c>
    </row>
    <row r="181" spans="1:31" x14ac:dyDescent="0.25">
      <c r="A181" s="38">
        <f ca="1">IF(DescriptionOk,A180+1,"")</f>
        <v>162</v>
      </c>
      <c r="B181" s="40">
        <f t="shared" ca="1" si="20"/>
        <v>48929</v>
      </c>
      <c r="C181" s="13">
        <f t="shared" ca="1" si="28"/>
        <v>74147.993484873659</v>
      </c>
      <c r="D181" s="13">
        <f ca="1">IF(CRDAvantMensualite="","",IF(CRDAvantMensualite&lt;MontantMensualité0,CRDAvantMensualite*(1+(TauxNominalEmprunt+TAEA)/12),MontantMensualité0))</f>
        <v>997.62024847156681</v>
      </c>
      <c r="E181" s="13">
        <f t="shared" ca="1" si="21"/>
        <v>883.30875851571989</v>
      </c>
      <c r="F181" s="13">
        <f ca="1">IF(CRDAvantMensualite&lt;&gt;"",CRDAvantMensualite*(TauxNominalEmprunt/NbMensualitésParAn0),"")</f>
        <v>92.684991856092083</v>
      </c>
      <c r="G181" s="13">
        <f t="shared" ca="1" si="22"/>
        <v>21.626498099754819</v>
      </c>
      <c r="H181" s="13">
        <f t="shared" ca="1" si="26"/>
        <v>73264.68472635794</v>
      </c>
      <c r="I181" s="46"/>
      <c r="J181" s="21">
        <f t="shared" ca="1" si="23"/>
        <v>0</v>
      </c>
      <c r="K181" s="14">
        <f t="shared" ca="1" si="27"/>
        <v>997.62024847156681</v>
      </c>
      <c r="L181" s="14" t="str">
        <f ca="1">IF(OR(RemboursementAnticipé="",RemboursementAnticipé=0),"",IF(AND(RemboursementAnticipé&gt;0,IRAouinon="OUI"),MIN(0.03*(CRDAvantMensualite-MontantMensualité),TauxNominalEmprunt/2*J181),""))</f>
        <v/>
      </c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34">
        <f t="shared" ca="1" si="29"/>
        <v>74147.993484873659</v>
      </c>
      <c r="AB181" s="34">
        <f ca="1">IF(CRDAvantMensualite2="","",IF(CRDAvantMensualite2&lt;MontantMensualité0,CRDAvantMensualite2*(1+(TauxNominalEmprunt+TAEA)/12),MontantMensualité0))</f>
        <v>997.62024847156681</v>
      </c>
      <c r="AC181" s="35">
        <f t="shared" ca="1" si="24"/>
        <v>883.30875851571989</v>
      </c>
      <c r="AD181" s="35">
        <f ca="1">IF(CRDAvantMensualite2&lt;&gt;"",CRDAvantMensualite2*(TauxNominalEmprunt/NbMensualitésParAn0),"")</f>
        <v>92.684991856092083</v>
      </c>
      <c r="AE181" s="35">
        <f t="shared" ca="1" si="25"/>
        <v>73264.68472635794</v>
      </c>
    </row>
    <row r="182" spans="1:31" x14ac:dyDescent="0.25">
      <c r="A182" s="38">
        <f ca="1">IF(DescriptionOk,A181+1,"")</f>
        <v>163</v>
      </c>
      <c r="B182" s="40">
        <f t="shared" ca="1" si="20"/>
        <v>48960</v>
      </c>
      <c r="C182" s="13">
        <f t="shared" ca="1" si="28"/>
        <v>73264.68472635794</v>
      </c>
      <c r="D182" s="13">
        <f ca="1">IF(CRDAvantMensualite="","",IF(CRDAvantMensualite&lt;MontantMensualité0,CRDAvantMensualite*(1+(TauxNominalEmprunt+TAEA)/12),MontantMensualité0))</f>
        <v>997.62024847156681</v>
      </c>
      <c r="E182" s="13">
        <f t="shared" ca="1" si="21"/>
        <v>884.67052618509831</v>
      </c>
      <c r="F182" s="13">
        <f ca="1">IF(CRDAvantMensualite&lt;&gt;"",CRDAvantMensualite*(TauxNominalEmprunt/NbMensualitésParAn0),"")</f>
        <v>91.580855907947424</v>
      </c>
      <c r="G182" s="13">
        <f t="shared" ca="1" si="22"/>
        <v>21.368866378521069</v>
      </c>
      <c r="H182" s="13">
        <f t="shared" ca="1" si="26"/>
        <v>72380.014200172838</v>
      </c>
      <c r="I182" s="46"/>
      <c r="J182" s="21">
        <f t="shared" ca="1" si="23"/>
        <v>0</v>
      </c>
      <c r="K182" s="14">
        <f t="shared" ca="1" si="27"/>
        <v>997.62024847156681</v>
      </c>
      <c r="L182" s="14" t="str">
        <f ca="1">IF(OR(RemboursementAnticipé="",RemboursementAnticipé=0),"",IF(AND(RemboursementAnticipé&gt;0,IRAouinon="OUI"),MIN(0.03*(CRDAvantMensualite-MontantMensualité),TauxNominalEmprunt/2*J182),""))</f>
        <v/>
      </c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34">
        <f t="shared" ca="1" si="29"/>
        <v>73264.68472635794</v>
      </c>
      <c r="AB182" s="34">
        <f ca="1">IF(CRDAvantMensualite2="","",IF(CRDAvantMensualite2&lt;MontantMensualité0,CRDAvantMensualite2*(1+(TauxNominalEmprunt+TAEA)/12),MontantMensualité0))</f>
        <v>997.62024847156681</v>
      </c>
      <c r="AC182" s="35">
        <f t="shared" ca="1" si="24"/>
        <v>884.67052618509831</v>
      </c>
      <c r="AD182" s="35">
        <f ca="1">IF(CRDAvantMensualite2&lt;&gt;"",CRDAvantMensualite2*(TauxNominalEmprunt/NbMensualitésParAn0),"")</f>
        <v>91.580855907947424</v>
      </c>
      <c r="AE182" s="35">
        <f t="shared" ca="1" si="25"/>
        <v>72380.014200172838</v>
      </c>
    </row>
    <row r="183" spans="1:31" x14ac:dyDescent="0.25">
      <c r="A183" s="38">
        <f ca="1">IF(DescriptionOk,A182+1,"")</f>
        <v>164</v>
      </c>
      <c r="B183" s="40">
        <f t="shared" ca="1" si="20"/>
        <v>48991</v>
      </c>
      <c r="C183" s="13">
        <f t="shared" ca="1" si="28"/>
        <v>72380.014200172838</v>
      </c>
      <c r="D183" s="13">
        <f ca="1">IF(CRDAvantMensualite="","",IF(CRDAvantMensualite&lt;MontantMensualité0,CRDAvantMensualite*(1+(TauxNominalEmprunt+TAEA)/12),MontantMensualité0))</f>
        <v>997.62024847156681</v>
      </c>
      <c r="E183" s="13">
        <f t="shared" ca="1" si="21"/>
        <v>886.0343932463004</v>
      </c>
      <c r="F183" s="13">
        <f ca="1">IF(CRDAvantMensualite&lt;&gt;"",CRDAvantMensualite*(TauxNominalEmprunt/NbMensualitésParAn0),"")</f>
        <v>90.475017750216054</v>
      </c>
      <c r="G183" s="13">
        <f t="shared" ca="1" si="22"/>
        <v>21.110837475050413</v>
      </c>
      <c r="H183" s="13">
        <f t="shared" ca="1" si="26"/>
        <v>71493.979806926538</v>
      </c>
      <c r="I183" s="46"/>
      <c r="J183" s="21">
        <f t="shared" ca="1" si="23"/>
        <v>0</v>
      </c>
      <c r="K183" s="14">
        <f t="shared" ca="1" si="27"/>
        <v>997.62024847156681</v>
      </c>
      <c r="L183" s="14" t="str">
        <f ca="1">IF(OR(RemboursementAnticipé="",RemboursementAnticipé=0),"",IF(AND(RemboursementAnticipé&gt;0,IRAouinon="OUI"),MIN(0.03*(CRDAvantMensualite-MontantMensualité),TauxNominalEmprunt/2*J183),""))</f>
        <v/>
      </c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34">
        <f t="shared" ca="1" si="29"/>
        <v>72380.014200172838</v>
      </c>
      <c r="AB183" s="34">
        <f ca="1">IF(CRDAvantMensualite2="","",IF(CRDAvantMensualite2&lt;MontantMensualité0,CRDAvantMensualite2*(1+(TauxNominalEmprunt+TAEA)/12),MontantMensualité0))</f>
        <v>997.62024847156681</v>
      </c>
      <c r="AC183" s="35">
        <f t="shared" ca="1" si="24"/>
        <v>886.0343932463004</v>
      </c>
      <c r="AD183" s="35">
        <f ca="1">IF(CRDAvantMensualite2&lt;&gt;"",CRDAvantMensualite2*(TauxNominalEmprunt/NbMensualitésParAn0),"")</f>
        <v>90.475017750216054</v>
      </c>
      <c r="AE183" s="35">
        <f t="shared" ca="1" si="25"/>
        <v>71493.979806926538</v>
      </c>
    </row>
    <row r="184" spans="1:31" x14ac:dyDescent="0.25">
      <c r="A184" s="38">
        <f ca="1">IF(DescriptionOk,A183+1,"")</f>
        <v>165</v>
      </c>
      <c r="B184" s="40">
        <f t="shared" ca="1" si="20"/>
        <v>49019</v>
      </c>
      <c r="C184" s="13">
        <f t="shared" ca="1" si="28"/>
        <v>71493.979806926538</v>
      </c>
      <c r="D184" s="13">
        <f ca="1">IF(CRDAvantMensualite="","",IF(CRDAvantMensualite&lt;MontantMensualité0,CRDAvantMensualite*(1+(TauxNominalEmprunt+TAEA)/12),MontantMensualité0))</f>
        <v>997.62024847156681</v>
      </c>
      <c r="E184" s="13">
        <f t="shared" ca="1" si="21"/>
        <v>887.40036293588832</v>
      </c>
      <c r="F184" s="13">
        <f ca="1">IF(CRDAvantMensualite&lt;&gt;"",CRDAvantMensualite*(TauxNominalEmprunt/NbMensualitésParAn0),"")</f>
        <v>89.367474758658176</v>
      </c>
      <c r="G184" s="13">
        <f t="shared" ca="1" si="22"/>
        <v>20.852410777020243</v>
      </c>
      <c r="H184" s="13">
        <f t="shared" ca="1" si="26"/>
        <v>70606.579443990646</v>
      </c>
      <c r="I184" s="46"/>
      <c r="J184" s="21">
        <f t="shared" ca="1" si="23"/>
        <v>0</v>
      </c>
      <c r="K184" s="14">
        <f t="shared" ca="1" si="27"/>
        <v>997.62024847156681</v>
      </c>
      <c r="L184" s="14" t="str">
        <f ca="1">IF(OR(RemboursementAnticipé="",RemboursementAnticipé=0),"",IF(AND(RemboursementAnticipé&gt;0,IRAouinon="OUI"),MIN(0.03*(CRDAvantMensualite-MontantMensualité),TauxNominalEmprunt/2*J184),""))</f>
        <v/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34">
        <f t="shared" ca="1" si="29"/>
        <v>71493.979806926538</v>
      </c>
      <c r="AB184" s="34">
        <f ca="1">IF(CRDAvantMensualite2="","",IF(CRDAvantMensualite2&lt;MontantMensualité0,CRDAvantMensualite2*(1+(TauxNominalEmprunt+TAEA)/12),MontantMensualité0))</f>
        <v>997.62024847156681</v>
      </c>
      <c r="AC184" s="35">
        <f t="shared" ca="1" si="24"/>
        <v>887.40036293588832</v>
      </c>
      <c r="AD184" s="35">
        <f ca="1">IF(CRDAvantMensualite2&lt;&gt;"",CRDAvantMensualite2*(TauxNominalEmprunt/NbMensualitésParAn0),"")</f>
        <v>89.367474758658176</v>
      </c>
      <c r="AE184" s="35">
        <f t="shared" ca="1" si="25"/>
        <v>70606.579443990646</v>
      </c>
    </row>
    <row r="185" spans="1:31" x14ac:dyDescent="0.25">
      <c r="A185" s="38">
        <f ca="1">IF(DescriptionOk,A184+1,"")</f>
        <v>166</v>
      </c>
      <c r="B185" s="40">
        <f t="shared" ca="1" si="20"/>
        <v>49050</v>
      </c>
      <c r="C185" s="13">
        <f t="shared" ca="1" si="28"/>
        <v>70606.579443990646</v>
      </c>
      <c r="D185" s="13">
        <f ca="1">IF(CRDAvantMensualite="","",IF(CRDAvantMensualite&lt;MontantMensualité0,CRDAvantMensualite*(1+(TauxNominalEmprunt+TAEA)/12),MontantMensualité0))</f>
        <v>997.62024847156681</v>
      </c>
      <c r="E185" s="13">
        <f t="shared" ca="1" si="21"/>
        <v>888.76843849541456</v>
      </c>
      <c r="F185" s="13">
        <f ca="1">IF(CRDAvantMensualite&lt;&gt;"",CRDAvantMensualite*(TauxNominalEmprunt/NbMensualitésParAn0),"")</f>
        <v>88.258224304988303</v>
      </c>
      <c r="G185" s="13">
        <f t="shared" ca="1" si="22"/>
        <v>20.59358567116394</v>
      </c>
      <c r="H185" s="13">
        <f t="shared" ca="1" si="26"/>
        <v>69717.811005495227</v>
      </c>
      <c r="I185" s="46"/>
      <c r="J185" s="21">
        <f t="shared" ca="1" si="23"/>
        <v>0</v>
      </c>
      <c r="K185" s="14">
        <f t="shared" ca="1" si="27"/>
        <v>997.62024847156681</v>
      </c>
      <c r="L185" s="14" t="str">
        <f ca="1">IF(OR(RemboursementAnticipé="",RemboursementAnticipé=0),"",IF(AND(RemboursementAnticipé&gt;0,IRAouinon="OUI"),MIN(0.03*(CRDAvantMensualite-MontantMensualité),TauxNominalEmprunt/2*J185),""))</f>
        <v/>
      </c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34">
        <f t="shared" ca="1" si="29"/>
        <v>70606.579443990646</v>
      </c>
      <c r="AB185" s="34">
        <f ca="1">IF(CRDAvantMensualite2="","",IF(CRDAvantMensualite2&lt;MontantMensualité0,CRDAvantMensualite2*(1+(TauxNominalEmprunt+TAEA)/12),MontantMensualité0))</f>
        <v>997.62024847156681</v>
      </c>
      <c r="AC185" s="35">
        <f t="shared" ca="1" si="24"/>
        <v>888.76843849541456</v>
      </c>
      <c r="AD185" s="35">
        <f ca="1">IF(CRDAvantMensualite2&lt;&gt;"",CRDAvantMensualite2*(TauxNominalEmprunt/NbMensualitésParAn0),"")</f>
        <v>88.258224304988303</v>
      </c>
      <c r="AE185" s="35">
        <f t="shared" ca="1" si="25"/>
        <v>69717.811005495227</v>
      </c>
    </row>
    <row r="186" spans="1:31" x14ac:dyDescent="0.25">
      <c r="A186" s="38">
        <f ca="1">IF(DescriptionOk,A185+1,"")</f>
        <v>167</v>
      </c>
      <c r="B186" s="40">
        <f t="shared" ca="1" si="20"/>
        <v>49080</v>
      </c>
      <c r="C186" s="13">
        <f t="shared" ca="1" si="28"/>
        <v>69717.811005495227</v>
      </c>
      <c r="D186" s="13">
        <f ca="1">IF(CRDAvantMensualite="","",IF(CRDAvantMensualite&lt;MontantMensualité0,CRDAvantMensualite*(1+(TauxNominalEmprunt+TAEA)/12),MontantMensualité0))</f>
        <v>997.62024847156681</v>
      </c>
      <c r="E186" s="13">
        <f t="shared" ca="1" si="21"/>
        <v>890.13862317142832</v>
      </c>
      <c r="F186" s="13">
        <f ca="1">IF(CRDAvantMensualite&lt;&gt;"",CRDAvantMensualite*(TauxNominalEmprunt/NbMensualitésParAn0),"")</f>
        <v>87.147263756869037</v>
      </c>
      <c r="G186" s="13">
        <f t="shared" ca="1" si="22"/>
        <v>20.334361543269441</v>
      </c>
      <c r="H186" s="13">
        <f t="shared" ca="1" si="26"/>
        <v>68827.672382323799</v>
      </c>
      <c r="I186" s="46"/>
      <c r="J186" s="21">
        <f t="shared" ca="1" si="23"/>
        <v>0</v>
      </c>
      <c r="K186" s="14">
        <f t="shared" ca="1" si="27"/>
        <v>997.62024847156681</v>
      </c>
      <c r="L186" s="14" t="str">
        <f ca="1">IF(OR(RemboursementAnticipé="",RemboursementAnticipé=0),"",IF(AND(RemboursementAnticipé&gt;0,IRAouinon="OUI"),MIN(0.03*(CRDAvantMensualite-MontantMensualité),TauxNominalEmprunt/2*J186),""))</f>
        <v/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34">
        <f t="shared" ca="1" si="29"/>
        <v>69717.811005495227</v>
      </c>
      <c r="AB186" s="34">
        <f ca="1">IF(CRDAvantMensualite2="","",IF(CRDAvantMensualite2&lt;MontantMensualité0,CRDAvantMensualite2*(1+(TauxNominalEmprunt+TAEA)/12),MontantMensualité0))</f>
        <v>997.62024847156681</v>
      </c>
      <c r="AC186" s="35">
        <f t="shared" ca="1" si="24"/>
        <v>890.13862317142832</v>
      </c>
      <c r="AD186" s="35">
        <f ca="1">IF(CRDAvantMensualite2&lt;&gt;"",CRDAvantMensualite2*(TauxNominalEmprunt/NbMensualitésParAn0),"")</f>
        <v>87.147263756869037</v>
      </c>
      <c r="AE186" s="35">
        <f t="shared" ca="1" si="25"/>
        <v>68827.672382323799</v>
      </c>
    </row>
    <row r="187" spans="1:31" x14ac:dyDescent="0.25">
      <c r="A187" s="39">
        <f ca="1">IF(DescriptionOk,A186+1,"")</f>
        <v>168</v>
      </c>
      <c r="B187" s="41">
        <f t="shared" ca="1" si="20"/>
        <v>49111</v>
      </c>
      <c r="C187" s="16">
        <f t="shared" ca="1" si="28"/>
        <v>68827.672382323799</v>
      </c>
      <c r="D187" s="16">
        <f ca="1">IF(CRDAvantMensualite="","",IF(CRDAvantMensualite&lt;MontantMensualité0,CRDAvantMensualite*(1+(TauxNominalEmprunt+TAEA)/12),MontantMensualité0))</f>
        <v>997.62024847156681</v>
      </c>
      <c r="E187" s="16">
        <f t="shared" ca="1" si="21"/>
        <v>891.51092021548425</v>
      </c>
      <c r="F187" s="16">
        <f ca="1">IF(CRDAvantMensualite&lt;&gt;"",CRDAvantMensualite*(TauxNominalEmprunt/NbMensualitésParAn0),"")</f>
        <v>86.034590477904757</v>
      </c>
      <c r="G187" s="16">
        <f t="shared" ca="1" si="22"/>
        <v>20.074737778177777</v>
      </c>
      <c r="H187" s="16">
        <f t="shared" ca="1" si="26"/>
        <v>67936.161462108314</v>
      </c>
      <c r="I187" s="46"/>
      <c r="J187" s="22">
        <f t="shared" ca="1" si="23"/>
        <v>0</v>
      </c>
      <c r="K187" s="15">
        <f t="shared" ca="1" si="27"/>
        <v>997.62024847156681</v>
      </c>
      <c r="L187" s="15" t="str">
        <f ca="1">IF(OR(RemboursementAnticipé="",RemboursementAnticipé=0),"",IF(AND(RemboursementAnticipé&gt;0,IRAouinon="OUI"),MIN(0.03*(CRDAvantMensualite-MontantMensualité),TauxNominalEmprunt/2*J187),""))</f>
        <v/>
      </c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34">
        <f t="shared" ca="1" si="29"/>
        <v>68827.672382323799</v>
      </c>
      <c r="AB187" s="34">
        <f ca="1">IF(CRDAvantMensualite2="","",IF(CRDAvantMensualite2&lt;MontantMensualité0,CRDAvantMensualite2*(1+(TauxNominalEmprunt+TAEA)/12),MontantMensualité0))</f>
        <v>997.62024847156681</v>
      </c>
      <c r="AC187" s="35">
        <f t="shared" ca="1" si="24"/>
        <v>891.51092021548425</v>
      </c>
      <c r="AD187" s="35">
        <f ca="1">IF(CRDAvantMensualite2&lt;&gt;"",CRDAvantMensualite2*(TauxNominalEmprunt/NbMensualitésParAn0),"")</f>
        <v>86.034590477904757</v>
      </c>
      <c r="AE187" s="35">
        <f t="shared" ca="1" si="25"/>
        <v>67936.161462108314</v>
      </c>
    </row>
    <row r="188" spans="1:31" x14ac:dyDescent="0.25">
      <c r="A188" s="38">
        <f ca="1">IF(DescriptionOk,A187+1,"")</f>
        <v>169</v>
      </c>
      <c r="B188" s="40">
        <f t="shared" ca="1" si="20"/>
        <v>49141</v>
      </c>
      <c r="C188" s="13">
        <f t="shared" ca="1" si="28"/>
        <v>67936.161462108314</v>
      </c>
      <c r="D188" s="13">
        <f ca="1">IF(CRDAvantMensualite="","",IF(CRDAvantMensualite&lt;MontantMensualité0,CRDAvantMensualite*(1+(TauxNominalEmprunt+TAEA)/12),MontantMensualité0))</f>
        <v>997.62024847156681</v>
      </c>
      <c r="E188" s="13">
        <f t="shared" ca="1" si="21"/>
        <v>892.88533288414976</v>
      </c>
      <c r="F188" s="13">
        <f ca="1">IF(CRDAvantMensualite&lt;&gt;"",CRDAvantMensualite*(TauxNominalEmprunt/NbMensualitésParAn0),"")</f>
        <v>84.920201827635395</v>
      </c>
      <c r="G188" s="13">
        <f t="shared" ca="1" si="22"/>
        <v>19.814713759781593</v>
      </c>
      <c r="H188" s="13">
        <f t="shared" ca="1" si="26"/>
        <v>67043.276129224163</v>
      </c>
      <c r="I188" s="46"/>
      <c r="J188" s="21">
        <f t="shared" ca="1" si="23"/>
        <v>0</v>
      </c>
      <c r="K188" s="14">
        <f t="shared" ca="1" si="27"/>
        <v>997.62024847156681</v>
      </c>
      <c r="L188" s="14" t="str">
        <f ca="1">IF(OR(RemboursementAnticipé="",RemboursementAnticipé=0),"",IF(AND(RemboursementAnticipé&gt;0,IRAouinon="OUI"),MIN(0.03*(CRDAvantMensualite-MontantMensualité),TauxNominalEmprunt/2*J188),""))</f>
        <v/>
      </c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34">
        <f t="shared" ca="1" si="29"/>
        <v>67936.161462108314</v>
      </c>
      <c r="AB188" s="34">
        <f ca="1">IF(CRDAvantMensualite2="","",IF(CRDAvantMensualite2&lt;MontantMensualité0,CRDAvantMensualite2*(1+(TauxNominalEmprunt+TAEA)/12),MontantMensualité0))</f>
        <v>997.62024847156681</v>
      </c>
      <c r="AC188" s="35">
        <f t="shared" ca="1" si="24"/>
        <v>892.88533288414976</v>
      </c>
      <c r="AD188" s="35">
        <f ca="1">IF(CRDAvantMensualite2&lt;&gt;"",CRDAvantMensualite2*(TauxNominalEmprunt/NbMensualitésParAn0),"")</f>
        <v>84.920201827635395</v>
      </c>
      <c r="AE188" s="35">
        <f t="shared" ca="1" si="25"/>
        <v>67043.276129224163</v>
      </c>
    </row>
    <row r="189" spans="1:31" x14ac:dyDescent="0.25">
      <c r="A189" s="38">
        <f ca="1">IF(DescriptionOk,A188+1,"")</f>
        <v>170</v>
      </c>
      <c r="B189" s="40">
        <f t="shared" ca="1" si="20"/>
        <v>49172</v>
      </c>
      <c r="C189" s="13">
        <f t="shared" ca="1" si="28"/>
        <v>67043.276129224163</v>
      </c>
      <c r="D189" s="13">
        <f ca="1">IF(CRDAvantMensualite="","",IF(CRDAvantMensualite&lt;MontantMensualité0,CRDAvantMensualite*(1+(TauxNominalEmprunt+TAEA)/12),MontantMensualité0))</f>
        <v>997.62024847156681</v>
      </c>
      <c r="E189" s="13">
        <f t="shared" ca="1" si="21"/>
        <v>894.26186443901292</v>
      </c>
      <c r="F189" s="13">
        <f ca="1">IF(CRDAvantMensualite&lt;&gt;"",CRDAvantMensualite*(TauxNominalEmprunt/NbMensualitésParAn0),"")</f>
        <v>83.804095161530199</v>
      </c>
      <c r="G189" s="13">
        <f t="shared" ca="1" si="22"/>
        <v>19.554288871023715</v>
      </c>
      <c r="H189" s="13">
        <f t="shared" ca="1" si="26"/>
        <v>66149.014264785146</v>
      </c>
      <c r="I189" s="46"/>
      <c r="J189" s="21">
        <f t="shared" ca="1" si="23"/>
        <v>0</v>
      </c>
      <c r="K189" s="14">
        <f t="shared" ca="1" si="27"/>
        <v>997.62024847156681</v>
      </c>
      <c r="L189" s="14" t="str">
        <f ca="1">IF(OR(RemboursementAnticipé="",RemboursementAnticipé=0),"",IF(AND(RemboursementAnticipé&gt;0,IRAouinon="OUI"),MIN(0.03*(CRDAvantMensualite-MontantMensualité),TauxNominalEmprunt/2*J189),""))</f>
        <v/>
      </c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34">
        <f t="shared" ca="1" si="29"/>
        <v>67043.276129224163</v>
      </c>
      <c r="AB189" s="34">
        <f ca="1">IF(CRDAvantMensualite2="","",IF(CRDAvantMensualite2&lt;MontantMensualité0,CRDAvantMensualite2*(1+(TauxNominalEmprunt+TAEA)/12),MontantMensualité0))</f>
        <v>997.62024847156681</v>
      </c>
      <c r="AC189" s="35">
        <f t="shared" ca="1" si="24"/>
        <v>894.26186443901292</v>
      </c>
      <c r="AD189" s="35">
        <f ca="1">IF(CRDAvantMensualite2&lt;&gt;"",CRDAvantMensualite2*(TauxNominalEmprunt/NbMensualitésParAn0),"")</f>
        <v>83.804095161530199</v>
      </c>
      <c r="AE189" s="35">
        <f t="shared" ca="1" si="25"/>
        <v>66149.014264785146</v>
      </c>
    </row>
    <row r="190" spans="1:31" x14ac:dyDescent="0.25">
      <c r="A190" s="38">
        <f ca="1">IF(DescriptionOk,A189+1,"")</f>
        <v>171</v>
      </c>
      <c r="B190" s="40">
        <f t="shared" ca="1" si="20"/>
        <v>49203</v>
      </c>
      <c r="C190" s="13">
        <f t="shared" ca="1" si="28"/>
        <v>66149.014264785146</v>
      </c>
      <c r="D190" s="13">
        <f ca="1">IF(CRDAvantMensualite="","",IF(CRDAvantMensualite&lt;MontantMensualité0,CRDAvantMensualite*(1+(TauxNominalEmprunt+TAEA)/12),MontantMensualité0))</f>
        <v>997.62024847156681</v>
      </c>
      <c r="E190" s="13">
        <f t="shared" ca="1" si="21"/>
        <v>895.64051814668971</v>
      </c>
      <c r="F190" s="13">
        <f ca="1">IF(CRDAvantMensualite&lt;&gt;"",CRDAvantMensualite*(TauxNominalEmprunt/NbMensualitésParAn0),"")</f>
        <v>82.686267830981436</v>
      </c>
      <c r="G190" s="13">
        <f t="shared" ca="1" si="22"/>
        <v>19.293462493895671</v>
      </c>
      <c r="H190" s="13">
        <f t="shared" ca="1" si="26"/>
        <v>65253.373746638455</v>
      </c>
      <c r="I190" s="46"/>
      <c r="J190" s="21">
        <f t="shared" ca="1" si="23"/>
        <v>0</v>
      </c>
      <c r="K190" s="14">
        <f t="shared" ca="1" si="27"/>
        <v>997.62024847156681</v>
      </c>
      <c r="L190" s="14" t="str">
        <f ca="1">IF(OR(RemboursementAnticipé="",RemboursementAnticipé=0),"",IF(AND(RemboursementAnticipé&gt;0,IRAouinon="OUI"),MIN(0.03*(CRDAvantMensualite-MontantMensualité),TauxNominalEmprunt/2*J190),""))</f>
        <v/>
      </c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34">
        <f t="shared" ca="1" si="29"/>
        <v>66149.014264785146</v>
      </c>
      <c r="AB190" s="34">
        <f ca="1">IF(CRDAvantMensualite2="","",IF(CRDAvantMensualite2&lt;MontantMensualité0,CRDAvantMensualite2*(1+(TauxNominalEmprunt+TAEA)/12),MontantMensualité0))</f>
        <v>997.62024847156681</v>
      </c>
      <c r="AC190" s="35">
        <f t="shared" ca="1" si="24"/>
        <v>895.64051814668971</v>
      </c>
      <c r="AD190" s="35">
        <f ca="1">IF(CRDAvantMensualite2&lt;&gt;"",CRDAvantMensualite2*(TauxNominalEmprunt/NbMensualitésParAn0),"")</f>
        <v>82.686267830981436</v>
      </c>
      <c r="AE190" s="35">
        <f t="shared" ca="1" si="25"/>
        <v>65253.373746638455</v>
      </c>
    </row>
    <row r="191" spans="1:31" x14ac:dyDescent="0.25">
      <c r="A191" s="38">
        <f ca="1">IF(DescriptionOk,A190+1,"")</f>
        <v>172</v>
      </c>
      <c r="B191" s="40">
        <f t="shared" ca="1" si="20"/>
        <v>49233</v>
      </c>
      <c r="C191" s="13">
        <f t="shared" ca="1" si="28"/>
        <v>65253.373746638455</v>
      </c>
      <c r="D191" s="13">
        <f ca="1">IF(CRDAvantMensualite="","",IF(CRDAvantMensualite&lt;MontantMensualité0,CRDAvantMensualite*(1+(TauxNominalEmprunt+TAEA)/12),MontantMensualité0))</f>
        <v>997.62024847156681</v>
      </c>
      <c r="E191" s="13">
        <f t="shared" ca="1" si="21"/>
        <v>897.02129727883244</v>
      </c>
      <c r="F191" s="13">
        <f ca="1">IF(CRDAvantMensualite&lt;&gt;"",CRDAvantMensualite*(TauxNominalEmprunt/NbMensualitésParAn0),"")</f>
        <v>81.566717183298067</v>
      </c>
      <c r="G191" s="13">
        <f t="shared" ca="1" si="22"/>
        <v>19.032234009436216</v>
      </c>
      <c r="H191" s="13">
        <f t="shared" ca="1" si="26"/>
        <v>64356.35244935962</v>
      </c>
      <c r="I191" s="46"/>
      <c r="J191" s="21">
        <f t="shared" ca="1" si="23"/>
        <v>0</v>
      </c>
      <c r="K191" s="14">
        <f t="shared" ca="1" si="27"/>
        <v>997.62024847156681</v>
      </c>
      <c r="L191" s="14" t="str">
        <f ca="1">IF(OR(RemboursementAnticipé="",RemboursementAnticipé=0),"",IF(AND(RemboursementAnticipé&gt;0,IRAouinon="OUI"),MIN(0.03*(CRDAvantMensualite-MontantMensualité),TauxNominalEmprunt/2*J191),""))</f>
        <v/>
      </c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34">
        <f t="shared" ca="1" si="29"/>
        <v>65253.373746638455</v>
      </c>
      <c r="AB191" s="34">
        <f ca="1">IF(CRDAvantMensualite2="","",IF(CRDAvantMensualite2&lt;MontantMensualité0,CRDAvantMensualite2*(1+(TauxNominalEmprunt+TAEA)/12),MontantMensualité0))</f>
        <v>997.62024847156681</v>
      </c>
      <c r="AC191" s="35">
        <f t="shared" ca="1" si="24"/>
        <v>897.02129727883244</v>
      </c>
      <c r="AD191" s="35">
        <f ca="1">IF(CRDAvantMensualite2&lt;&gt;"",CRDAvantMensualite2*(TauxNominalEmprunt/NbMensualitésParAn0),"")</f>
        <v>81.566717183298067</v>
      </c>
      <c r="AE191" s="35">
        <f t="shared" ca="1" si="25"/>
        <v>64356.35244935962</v>
      </c>
    </row>
    <row r="192" spans="1:31" x14ac:dyDescent="0.25">
      <c r="A192" s="38">
        <f ca="1">IF(DescriptionOk,A191+1,"")</f>
        <v>173</v>
      </c>
      <c r="B192" s="40">
        <f t="shared" ca="1" si="20"/>
        <v>49264</v>
      </c>
      <c r="C192" s="13">
        <f t="shared" ca="1" si="28"/>
        <v>64356.35244935962</v>
      </c>
      <c r="D192" s="13">
        <f ca="1">IF(CRDAvantMensualite="","",IF(CRDAvantMensualite&lt;MontantMensualité0,CRDAvantMensualite*(1+(TauxNominalEmprunt+TAEA)/12),MontantMensualité0))</f>
        <v>997.62024847156681</v>
      </c>
      <c r="E192" s="13">
        <f t="shared" ca="1" si="21"/>
        <v>898.40420511213733</v>
      </c>
      <c r="F192" s="13">
        <f ca="1">IF(CRDAvantMensualite&lt;&gt;"",CRDAvantMensualite*(TauxNominalEmprunt/NbMensualitésParAn0),"")</f>
        <v>80.445440561699527</v>
      </c>
      <c r="G192" s="13">
        <f t="shared" ca="1" si="22"/>
        <v>18.770602797729889</v>
      </c>
      <c r="H192" s="13">
        <f t="shared" ca="1" si="26"/>
        <v>63457.948244247484</v>
      </c>
      <c r="I192" s="46"/>
      <c r="J192" s="21">
        <f t="shared" ca="1" si="23"/>
        <v>0</v>
      </c>
      <c r="K192" s="14">
        <f t="shared" ca="1" si="27"/>
        <v>997.62024847156681</v>
      </c>
      <c r="L192" s="14" t="str">
        <f ca="1">IF(OR(RemboursementAnticipé="",RemboursementAnticipé=0),"",IF(AND(RemboursementAnticipé&gt;0,IRAouinon="OUI"),MIN(0.03*(CRDAvantMensualite-MontantMensualité),TauxNominalEmprunt/2*J192),""))</f>
        <v/>
      </c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34">
        <f t="shared" ca="1" si="29"/>
        <v>64356.35244935962</v>
      </c>
      <c r="AB192" s="34">
        <f ca="1">IF(CRDAvantMensualite2="","",IF(CRDAvantMensualite2&lt;MontantMensualité0,CRDAvantMensualite2*(1+(TauxNominalEmprunt+TAEA)/12),MontantMensualité0))</f>
        <v>997.62024847156681</v>
      </c>
      <c r="AC192" s="35">
        <f t="shared" ca="1" si="24"/>
        <v>898.40420511213733</v>
      </c>
      <c r="AD192" s="35">
        <f ca="1">IF(CRDAvantMensualite2&lt;&gt;"",CRDAvantMensualite2*(TauxNominalEmprunt/NbMensualitésParAn0),"")</f>
        <v>80.445440561699527</v>
      </c>
      <c r="AE192" s="35">
        <f t="shared" ca="1" si="25"/>
        <v>63457.948244247484</v>
      </c>
    </row>
    <row r="193" spans="1:31" x14ac:dyDescent="0.25">
      <c r="A193" s="38">
        <f ca="1">IF(DescriptionOk,A192+1,"")</f>
        <v>174</v>
      </c>
      <c r="B193" s="40">
        <f t="shared" ca="1" si="20"/>
        <v>49294</v>
      </c>
      <c r="C193" s="13">
        <f t="shared" ca="1" si="28"/>
        <v>63457.948244247484</v>
      </c>
      <c r="D193" s="13">
        <f ca="1">IF(CRDAvantMensualite="","",IF(CRDAvantMensualite&lt;MontantMensualité0,CRDAvantMensualite*(1+(TauxNominalEmprunt+TAEA)/12),MontantMensualité0))</f>
        <v>997.62024847156681</v>
      </c>
      <c r="E193" s="13">
        <f t="shared" ca="1" si="21"/>
        <v>899.78924492835199</v>
      </c>
      <c r="F193" s="13">
        <f ca="1">IF(CRDAvantMensualite&lt;&gt;"",CRDAvantMensualite*(TauxNominalEmprunt/NbMensualitésParAn0),"")</f>
        <v>79.322435305309355</v>
      </c>
      <c r="G193" s="13">
        <f t="shared" ca="1" si="22"/>
        <v>18.508568237905518</v>
      </c>
      <c r="H193" s="13">
        <f t="shared" ca="1" si="26"/>
        <v>62558.15899931913</v>
      </c>
      <c r="I193" s="46"/>
      <c r="J193" s="21">
        <f t="shared" ca="1" si="23"/>
        <v>0</v>
      </c>
      <c r="K193" s="14">
        <f t="shared" ca="1" si="27"/>
        <v>997.62024847156681</v>
      </c>
      <c r="L193" s="14" t="str">
        <f ca="1">IF(OR(RemboursementAnticipé="",RemboursementAnticipé=0),"",IF(AND(RemboursementAnticipé&gt;0,IRAouinon="OUI"),MIN(0.03*(CRDAvantMensualite-MontantMensualité),TauxNominalEmprunt/2*J193),""))</f>
        <v/>
      </c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34">
        <f t="shared" ca="1" si="29"/>
        <v>63457.948244247484</v>
      </c>
      <c r="AB193" s="34">
        <f ca="1">IF(CRDAvantMensualite2="","",IF(CRDAvantMensualite2&lt;MontantMensualité0,CRDAvantMensualite2*(1+(TauxNominalEmprunt+TAEA)/12),MontantMensualité0))</f>
        <v>997.62024847156681</v>
      </c>
      <c r="AC193" s="35">
        <f t="shared" ca="1" si="24"/>
        <v>899.78924492835199</v>
      </c>
      <c r="AD193" s="35">
        <f ca="1">IF(CRDAvantMensualite2&lt;&gt;"",CRDAvantMensualite2*(TauxNominalEmprunt/NbMensualitésParAn0),"")</f>
        <v>79.322435305309355</v>
      </c>
      <c r="AE193" s="35">
        <f t="shared" ca="1" si="25"/>
        <v>62558.15899931913</v>
      </c>
    </row>
    <row r="194" spans="1:31" x14ac:dyDescent="0.25">
      <c r="A194" s="38">
        <f ca="1">IF(DescriptionOk,A193+1,"")</f>
        <v>175</v>
      </c>
      <c r="B194" s="40">
        <f t="shared" ca="1" si="20"/>
        <v>49325</v>
      </c>
      <c r="C194" s="13">
        <f t="shared" ca="1" si="28"/>
        <v>62558.15899931913</v>
      </c>
      <c r="D194" s="13">
        <f ca="1">IF(CRDAvantMensualite="","",IF(CRDAvantMensualite&lt;MontantMensualité0,CRDAvantMensualite*(1+(TauxNominalEmprunt+TAEA)/12),MontantMensualité0))</f>
        <v>997.62024847156681</v>
      </c>
      <c r="E194" s="13">
        <f t="shared" ca="1" si="21"/>
        <v>901.17642001428317</v>
      </c>
      <c r="F194" s="13">
        <f ca="1">IF(CRDAvantMensualite&lt;&gt;"",CRDAvantMensualite*(TauxNominalEmprunt/NbMensualitésParAn0),"")</f>
        <v>78.197698749148913</v>
      </c>
      <c r="G194" s="13">
        <f t="shared" ca="1" si="22"/>
        <v>18.246129708134749</v>
      </c>
      <c r="H194" s="13">
        <f t="shared" ca="1" si="26"/>
        <v>61656.982579304844</v>
      </c>
      <c r="I194" s="46"/>
      <c r="J194" s="21">
        <f t="shared" ca="1" si="23"/>
        <v>0</v>
      </c>
      <c r="K194" s="14">
        <f t="shared" ca="1" si="27"/>
        <v>997.62024847156681</v>
      </c>
      <c r="L194" s="14" t="str">
        <f ca="1">IF(OR(RemboursementAnticipé="",RemboursementAnticipé=0),"",IF(AND(RemboursementAnticipé&gt;0,IRAouinon="OUI"),MIN(0.03*(CRDAvantMensualite-MontantMensualité),TauxNominalEmprunt/2*J194),""))</f>
        <v/>
      </c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34">
        <f t="shared" ca="1" si="29"/>
        <v>62558.15899931913</v>
      </c>
      <c r="AB194" s="34">
        <f ca="1">IF(CRDAvantMensualite2="","",IF(CRDAvantMensualite2&lt;MontantMensualité0,CRDAvantMensualite2*(1+(TauxNominalEmprunt+TAEA)/12),MontantMensualité0))</f>
        <v>997.62024847156681</v>
      </c>
      <c r="AC194" s="35">
        <f t="shared" ca="1" si="24"/>
        <v>901.17642001428317</v>
      </c>
      <c r="AD194" s="35">
        <f ca="1">IF(CRDAvantMensualite2&lt;&gt;"",CRDAvantMensualite2*(TauxNominalEmprunt/NbMensualitésParAn0),"")</f>
        <v>78.197698749148913</v>
      </c>
      <c r="AE194" s="35">
        <f t="shared" ca="1" si="25"/>
        <v>61656.982579304844</v>
      </c>
    </row>
    <row r="195" spans="1:31" x14ac:dyDescent="0.25">
      <c r="A195" s="38">
        <f ca="1">IF(DescriptionOk,A194+1,"")</f>
        <v>176</v>
      </c>
      <c r="B195" s="40">
        <f t="shared" ca="1" si="20"/>
        <v>49356</v>
      </c>
      <c r="C195" s="13">
        <f t="shared" ca="1" si="28"/>
        <v>61656.982579304844</v>
      </c>
      <c r="D195" s="13">
        <f ca="1">IF(CRDAvantMensualite="","",IF(CRDAvantMensualite&lt;MontantMensualité0,CRDAvantMensualite*(1+(TauxNominalEmprunt+TAEA)/12),MontantMensualité0))</f>
        <v>997.62024847156681</v>
      </c>
      <c r="E195" s="13">
        <f t="shared" ca="1" si="21"/>
        <v>902.5657336618051</v>
      </c>
      <c r="F195" s="13">
        <f ca="1">IF(CRDAvantMensualite&lt;&gt;"",CRDAvantMensualite*(TauxNominalEmprunt/NbMensualitésParAn0),"")</f>
        <v>77.071228224131062</v>
      </c>
      <c r="G195" s="13">
        <f t="shared" ca="1" si="22"/>
        <v>17.98328658563058</v>
      </c>
      <c r="H195" s="13">
        <f t="shared" ca="1" si="26"/>
        <v>60754.416845643042</v>
      </c>
      <c r="I195" s="46"/>
      <c r="J195" s="21">
        <f t="shared" ca="1" si="23"/>
        <v>0</v>
      </c>
      <c r="K195" s="14">
        <f t="shared" ca="1" si="27"/>
        <v>997.62024847156681</v>
      </c>
      <c r="L195" s="14" t="str">
        <f ca="1">IF(OR(RemboursementAnticipé="",RemboursementAnticipé=0),"",IF(AND(RemboursementAnticipé&gt;0,IRAouinon="OUI"),MIN(0.03*(CRDAvantMensualite-MontantMensualité),TauxNominalEmprunt/2*J195),""))</f>
        <v/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34">
        <f t="shared" ca="1" si="29"/>
        <v>61656.982579304844</v>
      </c>
      <c r="AB195" s="34">
        <f ca="1">IF(CRDAvantMensualite2="","",IF(CRDAvantMensualite2&lt;MontantMensualité0,CRDAvantMensualite2*(1+(TauxNominalEmprunt+TAEA)/12),MontantMensualité0))</f>
        <v>997.62024847156681</v>
      </c>
      <c r="AC195" s="35">
        <f t="shared" ca="1" si="24"/>
        <v>902.5657336618051</v>
      </c>
      <c r="AD195" s="35">
        <f ca="1">IF(CRDAvantMensualite2&lt;&gt;"",CRDAvantMensualite2*(TauxNominalEmprunt/NbMensualitésParAn0),"")</f>
        <v>77.071228224131062</v>
      </c>
      <c r="AE195" s="35">
        <f t="shared" ca="1" si="25"/>
        <v>60754.416845643042</v>
      </c>
    </row>
    <row r="196" spans="1:31" x14ac:dyDescent="0.25">
      <c r="A196" s="38">
        <f ca="1">IF(DescriptionOk,A195+1,"")</f>
        <v>177</v>
      </c>
      <c r="B196" s="40">
        <f t="shared" ca="1" si="20"/>
        <v>49384</v>
      </c>
      <c r="C196" s="13">
        <f t="shared" ca="1" si="28"/>
        <v>60754.416845643042</v>
      </c>
      <c r="D196" s="13">
        <f ca="1">IF(CRDAvantMensualite="","",IF(CRDAvantMensualite&lt;MontantMensualité0,CRDAvantMensualite*(1+(TauxNominalEmprunt+TAEA)/12),MontantMensualité0))</f>
        <v>997.62024847156681</v>
      </c>
      <c r="E196" s="13">
        <f t="shared" ca="1" si="21"/>
        <v>903.95718916786711</v>
      </c>
      <c r="F196" s="13">
        <f ca="1">IF(CRDAvantMensualite&lt;&gt;"",CRDAvantMensualite*(TauxNominalEmprunt/NbMensualitésParAn0),"")</f>
        <v>75.943021057053798</v>
      </c>
      <c r="G196" s="13">
        <f t="shared" ca="1" si="22"/>
        <v>17.720038246645888</v>
      </c>
      <c r="H196" s="13">
        <f t="shared" ca="1" si="26"/>
        <v>59850.459656475177</v>
      </c>
      <c r="I196" s="46"/>
      <c r="J196" s="21">
        <f t="shared" ca="1" si="23"/>
        <v>0</v>
      </c>
      <c r="K196" s="14">
        <f t="shared" ca="1" si="27"/>
        <v>997.62024847156681</v>
      </c>
      <c r="L196" s="14" t="str">
        <f ca="1">IF(OR(RemboursementAnticipé="",RemboursementAnticipé=0),"",IF(AND(RemboursementAnticipé&gt;0,IRAouinon="OUI"),MIN(0.03*(CRDAvantMensualite-MontantMensualité),TauxNominalEmprunt/2*J196),""))</f>
        <v/>
      </c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34">
        <f t="shared" ca="1" si="29"/>
        <v>60754.416845643042</v>
      </c>
      <c r="AB196" s="34">
        <f ca="1">IF(CRDAvantMensualite2="","",IF(CRDAvantMensualite2&lt;MontantMensualité0,CRDAvantMensualite2*(1+(TauxNominalEmprunt+TAEA)/12),MontantMensualité0))</f>
        <v>997.62024847156681</v>
      </c>
      <c r="AC196" s="35">
        <f t="shared" ca="1" si="24"/>
        <v>903.95718916786711</v>
      </c>
      <c r="AD196" s="35">
        <f ca="1">IF(CRDAvantMensualite2&lt;&gt;"",CRDAvantMensualite2*(TauxNominalEmprunt/NbMensualitésParAn0),"")</f>
        <v>75.943021057053798</v>
      </c>
      <c r="AE196" s="35">
        <f t="shared" ca="1" si="25"/>
        <v>59850.459656475177</v>
      </c>
    </row>
    <row r="197" spans="1:31" x14ac:dyDescent="0.25">
      <c r="A197" s="38">
        <f ca="1">IF(DescriptionOk,A196+1,"")</f>
        <v>178</v>
      </c>
      <c r="B197" s="40">
        <f t="shared" ca="1" si="20"/>
        <v>49415</v>
      </c>
      <c r="C197" s="13">
        <f t="shared" ca="1" si="28"/>
        <v>59850.459656475177</v>
      </c>
      <c r="D197" s="13">
        <f ca="1">IF(CRDAvantMensualite="","",IF(CRDAvantMensualite&lt;MontantMensualité0,CRDAvantMensualite*(1+(TauxNominalEmprunt+TAEA)/12),MontantMensualité0))</f>
        <v>997.62024847156681</v>
      </c>
      <c r="E197" s="13">
        <f t="shared" ca="1" si="21"/>
        <v>905.35078983450092</v>
      </c>
      <c r="F197" s="13">
        <f ca="1">IF(CRDAvantMensualite&lt;&gt;"",CRDAvantMensualite*(TauxNominalEmprunt/NbMensualitésParAn0),"")</f>
        <v>74.813074570593969</v>
      </c>
      <c r="G197" s="13">
        <f t="shared" ca="1" si="22"/>
        <v>17.456384066471927</v>
      </c>
      <c r="H197" s="13">
        <f t="shared" ca="1" si="26"/>
        <v>58945.108866640679</v>
      </c>
      <c r="I197" s="46"/>
      <c r="J197" s="21">
        <f t="shared" ca="1" si="23"/>
        <v>0</v>
      </c>
      <c r="K197" s="14">
        <f t="shared" ca="1" si="27"/>
        <v>997.62024847156681</v>
      </c>
      <c r="L197" s="14" t="str">
        <f ca="1">IF(OR(RemboursementAnticipé="",RemboursementAnticipé=0),"",IF(AND(RemboursementAnticipé&gt;0,IRAouinon="OUI"),MIN(0.03*(CRDAvantMensualite-MontantMensualité),TauxNominalEmprunt/2*J197),""))</f>
        <v/>
      </c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34">
        <f t="shared" ca="1" si="29"/>
        <v>59850.459656475177</v>
      </c>
      <c r="AB197" s="34">
        <f ca="1">IF(CRDAvantMensualite2="","",IF(CRDAvantMensualite2&lt;MontantMensualité0,CRDAvantMensualite2*(1+(TauxNominalEmprunt+TAEA)/12),MontantMensualité0))</f>
        <v>997.62024847156681</v>
      </c>
      <c r="AC197" s="35">
        <f t="shared" ca="1" si="24"/>
        <v>905.35078983450092</v>
      </c>
      <c r="AD197" s="35">
        <f ca="1">IF(CRDAvantMensualite2&lt;&gt;"",CRDAvantMensualite2*(TauxNominalEmprunt/NbMensualitésParAn0),"")</f>
        <v>74.813074570593969</v>
      </c>
      <c r="AE197" s="35">
        <f t="shared" ca="1" si="25"/>
        <v>58945.108866640679</v>
      </c>
    </row>
    <row r="198" spans="1:31" x14ac:dyDescent="0.25">
      <c r="A198" s="38">
        <f ca="1">IF(DescriptionOk,A197+1,"")</f>
        <v>179</v>
      </c>
      <c r="B198" s="40">
        <f t="shared" ca="1" si="20"/>
        <v>49445</v>
      </c>
      <c r="C198" s="13">
        <f t="shared" ca="1" si="28"/>
        <v>58945.108866640679</v>
      </c>
      <c r="D198" s="13">
        <f ca="1">IF(CRDAvantMensualite="","",IF(CRDAvantMensualite&lt;MontantMensualité0,CRDAvantMensualite*(1+(TauxNominalEmprunt+TAEA)/12),MontantMensualité0))</f>
        <v>997.62024847156681</v>
      </c>
      <c r="E198" s="13">
        <f t="shared" ca="1" si="21"/>
        <v>906.7465389688291</v>
      </c>
      <c r="F198" s="13">
        <f ca="1">IF(CRDAvantMensualite&lt;&gt;"",CRDAvantMensualite*(TauxNominalEmprunt/NbMensualitésParAn0),"")</f>
        <v>73.68138608330085</v>
      </c>
      <c r="G198" s="13">
        <f t="shared" ca="1" si="22"/>
        <v>17.192323419436867</v>
      </c>
      <c r="H198" s="13">
        <f t="shared" ca="1" si="26"/>
        <v>58038.36232767185</v>
      </c>
      <c r="I198" s="46"/>
      <c r="J198" s="21">
        <f t="shared" ca="1" si="23"/>
        <v>0</v>
      </c>
      <c r="K198" s="14">
        <f t="shared" ca="1" si="27"/>
        <v>997.62024847156681</v>
      </c>
      <c r="L198" s="14" t="str">
        <f ca="1">IF(OR(RemboursementAnticipé="",RemboursementAnticipé=0),"",IF(AND(RemboursementAnticipé&gt;0,IRAouinon="OUI"),MIN(0.03*(CRDAvantMensualite-MontantMensualité),TauxNominalEmprunt/2*J198),""))</f>
        <v/>
      </c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34">
        <f t="shared" ca="1" si="29"/>
        <v>58945.108866640679</v>
      </c>
      <c r="AB198" s="34">
        <f ca="1">IF(CRDAvantMensualite2="","",IF(CRDAvantMensualite2&lt;MontantMensualité0,CRDAvantMensualite2*(1+(TauxNominalEmprunt+TAEA)/12),MontantMensualité0))</f>
        <v>997.62024847156681</v>
      </c>
      <c r="AC198" s="35">
        <f t="shared" ca="1" si="24"/>
        <v>906.7465389688291</v>
      </c>
      <c r="AD198" s="35">
        <f ca="1">IF(CRDAvantMensualite2&lt;&gt;"",CRDAvantMensualite2*(TauxNominalEmprunt/NbMensualitésParAn0),"")</f>
        <v>73.68138608330085</v>
      </c>
      <c r="AE198" s="35">
        <f t="shared" ca="1" si="25"/>
        <v>58038.36232767185</v>
      </c>
    </row>
    <row r="199" spans="1:31" x14ac:dyDescent="0.25">
      <c r="A199" s="39">
        <f ca="1">IF(DescriptionOk,A198+1,"")</f>
        <v>180</v>
      </c>
      <c r="B199" s="41">
        <f t="shared" ca="1" si="20"/>
        <v>49476</v>
      </c>
      <c r="C199" s="16">
        <f t="shared" ca="1" si="28"/>
        <v>58038.36232767185</v>
      </c>
      <c r="D199" s="16">
        <f ca="1">IF(CRDAvantMensualite="","",IF(CRDAvantMensualite&lt;MontantMensualité0,CRDAvantMensualite*(1+(TauxNominalEmprunt+TAEA)/12),MontantMensualité0))</f>
        <v>997.62024847156681</v>
      </c>
      <c r="E199" s="16">
        <f t="shared" ca="1" si="21"/>
        <v>908.14443988307266</v>
      </c>
      <c r="F199" s="16">
        <f ca="1">IF(CRDAvantMensualite&lt;&gt;"",CRDAvantMensualite*(TauxNominalEmprunt/NbMensualitésParAn0),"")</f>
        <v>72.54795290958981</v>
      </c>
      <c r="G199" s="16">
        <f t="shared" ca="1" si="22"/>
        <v>16.92785567890429</v>
      </c>
      <c r="H199" s="16">
        <f t="shared" ca="1" si="26"/>
        <v>57130.217887788778</v>
      </c>
      <c r="I199" s="46"/>
      <c r="J199" s="22">
        <f t="shared" ca="1" si="23"/>
        <v>0</v>
      </c>
      <c r="K199" s="15">
        <f t="shared" ca="1" si="27"/>
        <v>997.62024847156681</v>
      </c>
      <c r="L199" s="15" t="str">
        <f ca="1">IF(OR(RemboursementAnticipé="",RemboursementAnticipé=0),"",IF(AND(RemboursementAnticipé&gt;0,IRAouinon="OUI"),MIN(0.03*(CRDAvantMensualite-MontantMensualité),TauxNominalEmprunt/2*J199),""))</f>
        <v/>
      </c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34">
        <f t="shared" ca="1" si="29"/>
        <v>58038.36232767185</v>
      </c>
      <c r="AB199" s="34">
        <f ca="1">IF(CRDAvantMensualite2="","",IF(CRDAvantMensualite2&lt;MontantMensualité0,CRDAvantMensualite2*(1+(TauxNominalEmprunt+TAEA)/12),MontantMensualité0))</f>
        <v>997.62024847156681</v>
      </c>
      <c r="AC199" s="35">
        <f t="shared" ca="1" si="24"/>
        <v>908.14443988307266</v>
      </c>
      <c r="AD199" s="35">
        <f ca="1">IF(CRDAvantMensualite2&lt;&gt;"",CRDAvantMensualite2*(TauxNominalEmprunt/NbMensualitésParAn0),"")</f>
        <v>72.54795290958981</v>
      </c>
      <c r="AE199" s="35">
        <f t="shared" ca="1" si="25"/>
        <v>57130.217887788778</v>
      </c>
    </row>
    <row r="200" spans="1:31" x14ac:dyDescent="0.25">
      <c r="A200" s="38">
        <f ca="1">IF(DescriptionOk,A199+1,"")</f>
        <v>181</v>
      </c>
      <c r="B200" s="40">
        <f t="shared" ca="1" si="20"/>
        <v>49506</v>
      </c>
      <c r="C200" s="13">
        <f t="shared" ca="1" si="28"/>
        <v>57130.217887788778</v>
      </c>
      <c r="D200" s="13">
        <f ca="1">IF(CRDAvantMensualite="","",IF(CRDAvantMensualite&lt;MontantMensualité0,CRDAvantMensualite*(1+(TauxNominalEmprunt+TAEA)/12),MontantMensualité0))</f>
        <v>997.62024847156681</v>
      </c>
      <c r="E200" s="13">
        <f t="shared" ca="1" si="21"/>
        <v>909.54449589455908</v>
      </c>
      <c r="F200" s="13">
        <f ca="1">IF(CRDAvantMensualite&lt;&gt;"",CRDAvantMensualite*(TauxNominalEmprunt/NbMensualitésParAn0),"")</f>
        <v>71.412772359735968</v>
      </c>
      <c r="G200" s="13">
        <f t="shared" ca="1" si="22"/>
        <v>16.662980217271727</v>
      </c>
      <c r="H200" s="13">
        <f t="shared" ca="1" si="26"/>
        <v>56220.673391894219</v>
      </c>
      <c r="I200" s="46"/>
      <c r="J200" s="21">
        <f t="shared" ca="1" si="23"/>
        <v>0</v>
      </c>
      <c r="K200" s="14">
        <f t="shared" ca="1" si="27"/>
        <v>997.62024847156681</v>
      </c>
      <c r="L200" s="14" t="str">
        <f ca="1">IF(OR(RemboursementAnticipé="",RemboursementAnticipé=0),"",IF(AND(RemboursementAnticipé&gt;0,IRAouinon="OUI"),MIN(0.03*(CRDAvantMensualite-MontantMensualité),TauxNominalEmprunt/2*J200),""))</f>
        <v/>
      </c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34">
        <f t="shared" ca="1" si="29"/>
        <v>57130.217887788778</v>
      </c>
      <c r="AB200" s="34">
        <f ca="1">IF(CRDAvantMensualite2="","",IF(CRDAvantMensualite2&lt;MontantMensualité0,CRDAvantMensualite2*(1+(TauxNominalEmprunt+TAEA)/12),MontantMensualité0))</f>
        <v>997.62024847156681</v>
      </c>
      <c r="AC200" s="35">
        <f t="shared" ca="1" si="24"/>
        <v>909.54449589455908</v>
      </c>
      <c r="AD200" s="35">
        <f ca="1">IF(CRDAvantMensualite2&lt;&gt;"",CRDAvantMensualite2*(TauxNominalEmprunt/NbMensualitésParAn0),"")</f>
        <v>71.412772359735968</v>
      </c>
      <c r="AE200" s="35">
        <f t="shared" ca="1" si="25"/>
        <v>56220.673391894219</v>
      </c>
    </row>
    <row r="201" spans="1:31" x14ac:dyDescent="0.25">
      <c r="A201" s="38">
        <f ca="1">IF(DescriptionOk,A200+1,"")</f>
        <v>182</v>
      </c>
      <c r="B201" s="40">
        <f t="shared" ca="1" si="20"/>
        <v>49537</v>
      </c>
      <c r="C201" s="13">
        <f t="shared" ca="1" si="28"/>
        <v>56220.673391894219</v>
      </c>
      <c r="D201" s="13">
        <f ca="1">IF(CRDAvantMensualite="","",IF(CRDAvantMensualite&lt;MontantMensualité0,CRDAvantMensualite*(1+(TauxNominalEmprunt+TAEA)/12),MontantMensualité0))</f>
        <v>997.62024847156681</v>
      </c>
      <c r="E201" s="13">
        <f t="shared" ca="1" si="21"/>
        <v>910.9467103257299</v>
      </c>
      <c r="F201" s="13">
        <f ca="1">IF(CRDAvantMensualite&lt;&gt;"",CRDAvantMensualite*(TauxNominalEmprunt/NbMensualitésParAn0),"")</f>
        <v>70.275841739867772</v>
      </c>
      <c r="G201" s="13">
        <f t="shared" ca="1" si="22"/>
        <v>16.39769640596915</v>
      </c>
      <c r="H201" s="13">
        <f t="shared" ca="1" si="26"/>
        <v>55309.726681568492</v>
      </c>
      <c r="I201" s="46"/>
      <c r="J201" s="21">
        <f t="shared" ca="1" si="23"/>
        <v>0</v>
      </c>
      <c r="K201" s="14">
        <f t="shared" ca="1" si="27"/>
        <v>997.62024847156681</v>
      </c>
      <c r="L201" s="14" t="str">
        <f ca="1">IF(OR(RemboursementAnticipé="",RemboursementAnticipé=0),"",IF(AND(RemboursementAnticipé&gt;0,IRAouinon="OUI"),MIN(0.03*(CRDAvantMensualite-MontantMensualité),TauxNominalEmprunt/2*J201),""))</f>
        <v/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34">
        <f t="shared" ca="1" si="29"/>
        <v>56220.673391894219</v>
      </c>
      <c r="AB201" s="34">
        <f ca="1">IF(CRDAvantMensualite2="","",IF(CRDAvantMensualite2&lt;MontantMensualité0,CRDAvantMensualite2*(1+(TauxNominalEmprunt+TAEA)/12),MontantMensualité0))</f>
        <v>997.62024847156681</v>
      </c>
      <c r="AC201" s="35">
        <f t="shared" ca="1" si="24"/>
        <v>910.9467103257299</v>
      </c>
      <c r="AD201" s="35">
        <f ca="1">IF(CRDAvantMensualite2&lt;&gt;"",CRDAvantMensualite2*(TauxNominalEmprunt/NbMensualitésParAn0),"")</f>
        <v>70.275841739867772</v>
      </c>
      <c r="AE201" s="35">
        <f t="shared" ca="1" si="25"/>
        <v>55309.726681568492</v>
      </c>
    </row>
    <row r="202" spans="1:31" x14ac:dyDescent="0.25">
      <c r="A202" s="38">
        <f ca="1">IF(DescriptionOk,A201+1,"")</f>
        <v>183</v>
      </c>
      <c r="B202" s="40">
        <f t="shared" ca="1" si="20"/>
        <v>49568</v>
      </c>
      <c r="C202" s="13">
        <f t="shared" ca="1" si="28"/>
        <v>55309.726681568492</v>
      </c>
      <c r="D202" s="13">
        <f ca="1">IF(CRDAvantMensualite="","",IF(CRDAvantMensualite&lt;MontantMensualité0,CRDAvantMensualite*(1+(TauxNominalEmprunt+TAEA)/12),MontantMensualité0))</f>
        <v>997.62024847156681</v>
      </c>
      <c r="E202" s="13">
        <f t="shared" ca="1" si="21"/>
        <v>912.35108650414872</v>
      </c>
      <c r="F202" s="13">
        <f ca="1">IF(CRDAvantMensualite&lt;&gt;"",CRDAvantMensualite*(TauxNominalEmprunt/NbMensualitésParAn0),"")</f>
        <v>69.137158351960622</v>
      </c>
      <c r="G202" s="13">
        <f t="shared" ca="1" si="22"/>
        <v>16.132003615457478</v>
      </c>
      <c r="H202" s="13">
        <f t="shared" ca="1" si="26"/>
        <v>54397.375595064346</v>
      </c>
      <c r="I202" s="46"/>
      <c r="J202" s="21">
        <f t="shared" ca="1" si="23"/>
        <v>0</v>
      </c>
      <c r="K202" s="14">
        <f t="shared" ca="1" si="27"/>
        <v>997.62024847156681</v>
      </c>
      <c r="L202" s="14" t="str">
        <f ca="1">IF(OR(RemboursementAnticipé="",RemboursementAnticipé=0),"",IF(AND(RemboursementAnticipé&gt;0,IRAouinon="OUI"),MIN(0.03*(CRDAvantMensualite-MontantMensualité),TauxNominalEmprunt/2*J202),""))</f>
        <v/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34">
        <f t="shared" ca="1" si="29"/>
        <v>55309.726681568492</v>
      </c>
      <c r="AB202" s="34">
        <f ca="1">IF(CRDAvantMensualite2="","",IF(CRDAvantMensualite2&lt;MontantMensualité0,CRDAvantMensualite2*(1+(TauxNominalEmprunt+TAEA)/12),MontantMensualité0))</f>
        <v>997.62024847156681</v>
      </c>
      <c r="AC202" s="35">
        <f t="shared" ca="1" si="24"/>
        <v>912.35108650414872</v>
      </c>
      <c r="AD202" s="35">
        <f ca="1">IF(CRDAvantMensualite2&lt;&gt;"",CRDAvantMensualite2*(TauxNominalEmprunt/NbMensualitésParAn0),"")</f>
        <v>69.137158351960622</v>
      </c>
      <c r="AE202" s="35">
        <f t="shared" ca="1" si="25"/>
        <v>54397.375595064346</v>
      </c>
    </row>
    <row r="203" spans="1:31" x14ac:dyDescent="0.25">
      <c r="A203" s="38">
        <f ca="1">IF(DescriptionOk,A202+1,"")</f>
        <v>184</v>
      </c>
      <c r="B203" s="40">
        <f t="shared" ca="1" si="20"/>
        <v>49598</v>
      </c>
      <c r="C203" s="13">
        <f t="shared" ca="1" si="28"/>
        <v>54397.375595064346</v>
      </c>
      <c r="D203" s="13">
        <f ca="1">IF(CRDAvantMensualite="","",IF(CRDAvantMensualite&lt;MontantMensualité0,CRDAvantMensualite*(1+(TauxNominalEmprunt+TAEA)/12),MontantMensualité0))</f>
        <v>997.62024847156681</v>
      </c>
      <c r="E203" s="13">
        <f t="shared" ca="1" si="21"/>
        <v>913.75762776250917</v>
      </c>
      <c r="F203" s="13">
        <f ca="1">IF(CRDAvantMensualite&lt;&gt;"",CRDAvantMensualite*(TauxNominalEmprunt/NbMensualitésParAn0),"")</f>
        <v>67.99671949383044</v>
      </c>
      <c r="G203" s="13">
        <f t="shared" ca="1" si="22"/>
        <v>15.865901215227103</v>
      </c>
      <c r="H203" s="13">
        <f t="shared" ca="1" si="26"/>
        <v>53483.617967301834</v>
      </c>
      <c r="I203" s="46"/>
      <c r="J203" s="21">
        <f t="shared" ca="1" si="23"/>
        <v>0</v>
      </c>
      <c r="K203" s="14">
        <f t="shared" ca="1" si="27"/>
        <v>997.62024847156681</v>
      </c>
      <c r="L203" s="14" t="str">
        <f ca="1">IF(OR(RemboursementAnticipé="",RemboursementAnticipé=0),"",IF(AND(RemboursementAnticipé&gt;0,IRAouinon="OUI"),MIN(0.03*(CRDAvantMensualite-MontantMensualité),TauxNominalEmprunt/2*J203),""))</f>
        <v/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34">
        <f t="shared" ca="1" si="29"/>
        <v>54397.375595064346</v>
      </c>
      <c r="AB203" s="34">
        <f ca="1">IF(CRDAvantMensualite2="","",IF(CRDAvantMensualite2&lt;MontantMensualité0,CRDAvantMensualite2*(1+(TauxNominalEmprunt+TAEA)/12),MontantMensualité0))</f>
        <v>997.62024847156681</v>
      </c>
      <c r="AC203" s="35">
        <f t="shared" ca="1" si="24"/>
        <v>913.75762776250917</v>
      </c>
      <c r="AD203" s="35">
        <f ca="1">IF(CRDAvantMensualite2&lt;&gt;"",CRDAvantMensualite2*(TauxNominalEmprunt/NbMensualitésParAn0),"")</f>
        <v>67.99671949383044</v>
      </c>
      <c r="AE203" s="35">
        <f t="shared" ca="1" si="25"/>
        <v>53483.617967301834</v>
      </c>
    </row>
    <row r="204" spans="1:31" x14ac:dyDescent="0.25">
      <c r="A204" s="38">
        <f ca="1">IF(DescriptionOk,A203+1,"")</f>
        <v>185</v>
      </c>
      <c r="B204" s="40">
        <f t="shared" ca="1" si="20"/>
        <v>49629</v>
      </c>
      <c r="C204" s="13">
        <f t="shared" ca="1" si="28"/>
        <v>53483.617967301834</v>
      </c>
      <c r="D204" s="13">
        <f ca="1">IF(CRDAvantMensualite="","",IF(CRDAvantMensualite&lt;MontantMensualité0,CRDAvantMensualite*(1+(TauxNominalEmprunt+TAEA)/12),MontantMensualité0))</f>
        <v>997.62024847156681</v>
      </c>
      <c r="E204" s="13">
        <f t="shared" ca="1" si="21"/>
        <v>915.16633743864315</v>
      </c>
      <c r="F204" s="13">
        <f ca="1">IF(CRDAvantMensualite&lt;&gt;"",CRDAvantMensualite*(TauxNominalEmprunt/NbMensualitésParAn0),"")</f>
        <v>66.854522459127296</v>
      </c>
      <c r="G204" s="13">
        <f t="shared" ca="1" si="22"/>
        <v>15.59938857379637</v>
      </c>
      <c r="H204" s="13">
        <f t="shared" ca="1" si="26"/>
        <v>52568.451629863193</v>
      </c>
      <c r="I204" s="46"/>
      <c r="J204" s="21">
        <f t="shared" ca="1" si="23"/>
        <v>0</v>
      </c>
      <c r="K204" s="14">
        <f t="shared" ca="1" si="27"/>
        <v>997.62024847156681</v>
      </c>
      <c r="L204" s="14" t="str">
        <f ca="1">IF(OR(RemboursementAnticipé="",RemboursementAnticipé=0),"",IF(AND(RemboursementAnticipé&gt;0,IRAouinon="OUI"),MIN(0.03*(CRDAvantMensualite-MontantMensualité),TauxNominalEmprunt/2*J204),""))</f>
        <v/>
      </c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34">
        <f t="shared" ca="1" si="29"/>
        <v>53483.617967301834</v>
      </c>
      <c r="AB204" s="34">
        <f ca="1">IF(CRDAvantMensualite2="","",IF(CRDAvantMensualite2&lt;MontantMensualité0,CRDAvantMensualite2*(1+(TauxNominalEmprunt+TAEA)/12),MontantMensualité0))</f>
        <v>997.62024847156681</v>
      </c>
      <c r="AC204" s="35">
        <f t="shared" ca="1" si="24"/>
        <v>915.16633743864315</v>
      </c>
      <c r="AD204" s="35">
        <f ca="1">IF(CRDAvantMensualite2&lt;&gt;"",CRDAvantMensualite2*(TauxNominalEmprunt/NbMensualitésParAn0),"")</f>
        <v>66.854522459127296</v>
      </c>
      <c r="AE204" s="35">
        <f t="shared" ca="1" si="25"/>
        <v>52568.451629863193</v>
      </c>
    </row>
    <row r="205" spans="1:31" x14ac:dyDescent="0.25">
      <c r="A205" s="38">
        <f ca="1">IF(DescriptionOk,A204+1,"")</f>
        <v>186</v>
      </c>
      <c r="B205" s="40">
        <f t="shared" ca="1" si="20"/>
        <v>49659</v>
      </c>
      <c r="C205" s="13">
        <f t="shared" ca="1" si="28"/>
        <v>52568.451629863193</v>
      </c>
      <c r="D205" s="13">
        <f ca="1">IF(CRDAvantMensualite="","",IF(CRDAvantMensualite&lt;MontantMensualité0,CRDAvantMensualite*(1+(TauxNominalEmprunt+TAEA)/12),MontantMensualité0))</f>
        <v>997.62024847156681</v>
      </c>
      <c r="E205" s="13">
        <f t="shared" ca="1" si="21"/>
        <v>916.57721887552771</v>
      </c>
      <c r="F205" s="13">
        <f ca="1">IF(CRDAvantMensualite&lt;&gt;"",CRDAvantMensualite*(TauxNominalEmprunt/NbMensualitésParAn0),"")</f>
        <v>65.710564537328992</v>
      </c>
      <c r="G205" s="13">
        <f t="shared" ca="1" si="22"/>
        <v>15.332465058710099</v>
      </c>
      <c r="H205" s="13">
        <f t="shared" ca="1" si="26"/>
        <v>51651.874410987664</v>
      </c>
      <c r="I205" s="46"/>
      <c r="J205" s="21">
        <f t="shared" ca="1" si="23"/>
        <v>0</v>
      </c>
      <c r="K205" s="14">
        <f t="shared" ca="1" si="27"/>
        <v>997.62024847156681</v>
      </c>
      <c r="L205" s="14" t="str">
        <f ca="1">IF(OR(RemboursementAnticipé="",RemboursementAnticipé=0),"",IF(AND(RemboursementAnticipé&gt;0,IRAouinon="OUI"),MIN(0.03*(CRDAvantMensualite-MontantMensualité),TauxNominalEmprunt/2*J205),""))</f>
        <v/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34">
        <f t="shared" ca="1" si="29"/>
        <v>52568.451629863193</v>
      </c>
      <c r="AB205" s="34">
        <f ca="1">IF(CRDAvantMensualite2="","",IF(CRDAvantMensualite2&lt;MontantMensualité0,CRDAvantMensualite2*(1+(TauxNominalEmprunt+TAEA)/12),MontantMensualité0))</f>
        <v>997.62024847156681</v>
      </c>
      <c r="AC205" s="35">
        <f t="shared" ca="1" si="24"/>
        <v>916.57721887552771</v>
      </c>
      <c r="AD205" s="35">
        <f ca="1">IF(CRDAvantMensualite2&lt;&gt;"",CRDAvantMensualite2*(TauxNominalEmprunt/NbMensualitésParAn0),"")</f>
        <v>65.710564537328992</v>
      </c>
      <c r="AE205" s="35">
        <f t="shared" ca="1" si="25"/>
        <v>51651.874410987664</v>
      </c>
    </row>
    <row r="206" spans="1:31" x14ac:dyDescent="0.25">
      <c r="A206" s="38">
        <f ca="1">IF(DescriptionOk,A205+1,"")</f>
        <v>187</v>
      </c>
      <c r="B206" s="40">
        <f t="shared" ca="1" si="20"/>
        <v>49690</v>
      </c>
      <c r="C206" s="13">
        <f t="shared" ca="1" si="28"/>
        <v>51651.874410987664</v>
      </c>
      <c r="D206" s="13">
        <f ca="1">IF(CRDAvantMensualite="","",IF(CRDAvantMensualite&lt;MontantMensualité0,CRDAvantMensualite*(1+(TauxNominalEmprunt+TAEA)/12),MontantMensualité0))</f>
        <v>997.62024847156681</v>
      </c>
      <c r="E206" s="13">
        <f t="shared" ca="1" si="21"/>
        <v>917.99027542129409</v>
      </c>
      <c r="F206" s="13">
        <f ca="1">IF(CRDAvantMensualite&lt;&gt;"",CRDAvantMensualite*(TauxNominalEmprunt/NbMensualitésParAn0),"")</f>
        <v>64.564843013734588</v>
      </c>
      <c r="G206" s="13">
        <f t="shared" ca="1" si="22"/>
        <v>15.06513003653807</v>
      </c>
      <c r="H206" s="13">
        <f t="shared" ca="1" si="26"/>
        <v>50733.884135566368</v>
      </c>
      <c r="I206" s="46"/>
      <c r="J206" s="21">
        <f t="shared" ca="1" si="23"/>
        <v>0</v>
      </c>
      <c r="K206" s="14">
        <f t="shared" ca="1" si="27"/>
        <v>997.62024847156681</v>
      </c>
      <c r="L206" s="14" t="str">
        <f ca="1">IF(OR(RemboursementAnticipé="",RemboursementAnticipé=0),"",IF(AND(RemboursementAnticipé&gt;0,IRAouinon="OUI"),MIN(0.03*(CRDAvantMensualite-MontantMensualité),TauxNominalEmprunt/2*J206),""))</f>
        <v/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34">
        <f t="shared" ca="1" si="29"/>
        <v>51651.874410987664</v>
      </c>
      <c r="AB206" s="34">
        <f ca="1">IF(CRDAvantMensualite2="","",IF(CRDAvantMensualite2&lt;MontantMensualité0,CRDAvantMensualite2*(1+(TauxNominalEmprunt+TAEA)/12),MontantMensualité0))</f>
        <v>997.62024847156681</v>
      </c>
      <c r="AC206" s="35">
        <f t="shared" ca="1" si="24"/>
        <v>917.99027542129409</v>
      </c>
      <c r="AD206" s="35">
        <f ca="1">IF(CRDAvantMensualite2&lt;&gt;"",CRDAvantMensualite2*(TauxNominalEmprunt/NbMensualitésParAn0),"")</f>
        <v>64.564843013734588</v>
      </c>
      <c r="AE206" s="35">
        <f t="shared" ca="1" si="25"/>
        <v>50733.884135566368</v>
      </c>
    </row>
    <row r="207" spans="1:31" x14ac:dyDescent="0.25">
      <c r="A207" s="38">
        <f ca="1">IF(DescriptionOk,A206+1,"")</f>
        <v>188</v>
      </c>
      <c r="B207" s="40">
        <f t="shared" ca="1" si="20"/>
        <v>49721</v>
      </c>
      <c r="C207" s="13">
        <f t="shared" ca="1" si="28"/>
        <v>50733.884135566368</v>
      </c>
      <c r="D207" s="13">
        <f ca="1">IF(CRDAvantMensualite="","",IF(CRDAvantMensualite&lt;MontantMensualité0,CRDAvantMensualite*(1+(TauxNominalEmprunt+TAEA)/12),MontantMensualité0))</f>
        <v>997.62024847156681</v>
      </c>
      <c r="E207" s="13">
        <f t="shared" ca="1" si="21"/>
        <v>919.40551042923528</v>
      </c>
      <c r="F207" s="13">
        <f ca="1">IF(CRDAvantMensualite&lt;&gt;"",CRDAvantMensualite*(TauxNominalEmprunt/NbMensualitésParAn0),"")</f>
        <v>63.417355169457963</v>
      </c>
      <c r="G207" s="13">
        <f t="shared" ca="1" si="22"/>
        <v>14.797382872873525</v>
      </c>
      <c r="H207" s="13">
        <f t="shared" ca="1" si="26"/>
        <v>49814.478625137133</v>
      </c>
      <c r="I207" s="46"/>
      <c r="J207" s="21">
        <f t="shared" ca="1" si="23"/>
        <v>0</v>
      </c>
      <c r="K207" s="14">
        <f t="shared" ca="1" si="27"/>
        <v>997.62024847156681</v>
      </c>
      <c r="L207" s="14" t="str">
        <f ca="1">IF(OR(RemboursementAnticipé="",RemboursementAnticipé=0),"",IF(AND(RemboursementAnticipé&gt;0,IRAouinon="OUI"),MIN(0.03*(CRDAvantMensualite-MontantMensualité),TauxNominalEmprunt/2*J207),""))</f>
        <v/>
      </c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34">
        <f t="shared" ca="1" si="29"/>
        <v>50733.884135566368</v>
      </c>
      <c r="AB207" s="34">
        <f ca="1">IF(CRDAvantMensualite2="","",IF(CRDAvantMensualite2&lt;MontantMensualité0,CRDAvantMensualite2*(1+(TauxNominalEmprunt+TAEA)/12),MontantMensualité0))</f>
        <v>997.62024847156681</v>
      </c>
      <c r="AC207" s="35">
        <f t="shared" ca="1" si="24"/>
        <v>919.40551042923528</v>
      </c>
      <c r="AD207" s="35">
        <f ca="1">IF(CRDAvantMensualite2&lt;&gt;"",CRDAvantMensualite2*(TauxNominalEmprunt/NbMensualitésParAn0),"")</f>
        <v>63.417355169457963</v>
      </c>
      <c r="AE207" s="35">
        <f t="shared" ca="1" si="25"/>
        <v>49814.478625137133</v>
      </c>
    </row>
    <row r="208" spans="1:31" x14ac:dyDescent="0.25">
      <c r="A208" s="38">
        <f ca="1">IF(DescriptionOk,A207+1,"")</f>
        <v>189</v>
      </c>
      <c r="B208" s="40">
        <f t="shared" ca="1" si="20"/>
        <v>49750</v>
      </c>
      <c r="C208" s="13">
        <f t="shared" ca="1" si="28"/>
        <v>49814.478625137133</v>
      </c>
      <c r="D208" s="13">
        <f ca="1">IF(CRDAvantMensualite="","",IF(CRDAvantMensualite&lt;MontantMensualité0,CRDAvantMensualite*(1+(TauxNominalEmprunt+TAEA)/12),MontantMensualité0))</f>
        <v>997.62024847156681</v>
      </c>
      <c r="E208" s="13">
        <f t="shared" ca="1" si="21"/>
        <v>920.82292725781372</v>
      </c>
      <c r="F208" s="13">
        <f ca="1">IF(CRDAvantMensualite&lt;&gt;"",CRDAvantMensualite*(TauxNominalEmprunt/NbMensualitésParAn0),"")</f>
        <v>62.268098281421416</v>
      </c>
      <c r="G208" s="13">
        <f t="shared" ca="1" si="22"/>
        <v>14.529222932331665</v>
      </c>
      <c r="H208" s="13">
        <f t="shared" ca="1" si="26"/>
        <v>48893.655697879323</v>
      </c>
      <c r="I208" s="46"/>
      <c r="J208" s="21">
        <f t="shared" ca="1" si="23"/>
        <v>0</v>
      </c>
      <c r="K208" s="14">
        <f t="shared" ca="1" si="27"/>
        <v>997.62024847156681</v>
      </c>
      <c r="L208" s="14" t="str">
        <f ca="1">IF(OR(RemboursementAnticipé="",RemboursementAnticipé=0),"",IF(AND(RemboursementAnticipé&gt;0,IRAouinon="OUI"),MIN(0.03*(CRDAvantMensualite-MontantMensualité),TauxNominalEmprunt/2*J208),""))</f>
        <v/>
      </c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34">
        <f t="shared" ca="1" si="29"/>
        <v>49814.478625137133</v>
      </c>
      <c r="AB208" s="34">
        <f ca="1">IF(CRDAvantMensualite2="","",IF(CRDAvantMensualite2&lt;MontantMensualité0,CRDAvantMensualite2*(1+(TauxNominalEmprunt+TAEA)/12),MontantMensualité0))</f>
        <v>997.62024847156681</v>
      </c>
      <c r="AC208" s="35">
        <f t="shared" ca="1" si="24"/>
        <v>920.82292725781372</v>
      </c>
      <c r="AD208" s="35">
        <f ca="1">IF(CRDAvantMensualite2&lt;&gt;"",CRDAvantMensualite2*(TauxNominalEmprunt/NbMensualitésParAn0),"")</f>
        <v>62.268098281421416</v>
      </c>
      <c r="AE208" s="35">
        <f t="shared" ca="1" si="25"/>
        <v>48893.655697879323</v>
      </c>
    </row>
    <row r="209" spans="1:31" x14ac:dyDescent="0.25">
      <c r="A209" s="38">
        <f ca="1">IF(DescriptionOk,A208+1,"")</f>
        <v>190</v>
      </c>
      <c r="B209" s="40">
        <f t="shared" ca="1" si="20"/>
        <v>49781</v>
      </c>
      <c r="C209" s="13">
        <f t="shared" ca="1" si="28"/>
        <v>48893.655697879323</v>
      </c>
      <c r="D209" s="13">
        <f ca="1">IF(CRDAvantMensualite="","",IF(CRDAvantMensualite&lt;MontantMensualité0,CRDAvantMensualite*(1+(TauxNominalEmprunt+TAEA)/12),MontantMensualité0))</f>
        <v>997.62024847156681</v>
      </c>
      <c r="E209" s="13">
        <f t="shared" ca="1" si="21"/>
        <v>922.24252927066948</v>
      </c>
      <c r="F209" s="13">
        <f ca="1">IF(CRDAvantMensualite&lt;&gt;"",CRDAvantMensualite*(TauxNominalEmprunt/NbMensualitésParAn0),"")</f>
        <v>61.117069622349156</v>
      </c>
      <c r="G209" s="13">
        <f t="shared" ca="1" si="22"/>
        <v>14.260649578548136</v>
      </c>
      <c r="H209" s="13">
        <f t="shared" ca="1" si="26"/>
        <v>47971.413168608655</v>
      </c>
      <c r="I209" s="46"/>
      <c r="J209" s="21">
        <f t="shared" ca="1" si="23"/>
        <v>0</v>
      </c>
      <c r="K209" s="14">
        <f t="shared" ca="1" si="27"/>
        <v>997.62024847156681</v>
      </c>
      <c r="L209" s="14" t="str">
        <f ca="1">IF(OR(RemboursementAnticipé="",RemboursementAnticipé=0),"",IF(AND(RemboursementAnticipé&gt;0,IRAouinon="OUI"),MIN(0.03*(CRDAvantMensualite-MontantMensualité),TauxNominalEmprunt/2*J209),""))</f>
        <v/>
      </c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34">
        <f t="shared" ca="1" si="29"/>
        <v>48893.655697879323</v>
      </c>
      <c r="AB209" s="34">
        <f ca="1">IF(CRDAvantMensualite2="","",IF(CRDAvantMensualite2&lt;MontantMensualité0,CRDAvantMensualite2*(1+(TauxNominalEmprunt+TAEA)/12),MontantMensualité0))</f>
        <v>997.62024847156681</v>
      </c>
      <c r="AC209" s="35">
        <f t="shared" ca="1" si="24"/>
        <v>922.24252927066948</v>
      </c>
      <c r="AD209" s="35">
        <f ca="1">IF(CRDAvantMensualite2&lt;&gt;"",CRDAvantMensualite2*(TauxNominalEmprunt/NbMensualitésParAn0),"")</f>
        <v>61.117069622349156</v>
      </c>
      <c r="AE209" s="35">
        <f t="shared" ca="1" si="25"/>
        <v>47971.413168608655</v>
      </c>
    </row>
    <row r="210" spans="1:31" x14ac:dyDescent="0.25">
      <c r="A210" s="38">
        <f ca="1">IF(DescriptionOk,A209+1,"")</f>
        <v>191</v>
      </c>
      <c r="B210" s="40">
        <f t="shared" ca="1" si="20"/>
        <v>49811</v>
      </c>
      <c r="C210" s="13">
        <f t="shared" ca="1" si="28"/>
        <v>47971.413168608655</v>
      </c>
      <c r="D210" s="13">
        <f ca="1">IF(CRDAvantMensualite="","",IF(CRDAvantMensualite&lt;MontantMensualité0,CRDAvantMensualite*(1+(TauxNominalEmprunt+TAEA)/12),MontantMensualité0))</f>
        <v>997.62024847156681</v>
      </c>
      <c r="E210" s="13">
        <f t="shared" ca="1" si="21"/>
        <v>923.66431983662847</v>
      </c>
      <c r="F210" s="13">
        <f ca="1">IF(CRDAvantMensualite&lt;&gt;"",CRDAvantMensualite*(TauxNominalEmprunt/NbMensualitésParAn0),"")</f>
        <v>59.964266460760818</v>
      </c>
      <c r="G210" s="13">
        <f t="shared" ca="1" si="22"/>
        <v>13.991662174177526</v>
      </c>
      <c r="H210" s="13">
        <f t="shared" ca="1" si="26"/>
        <v>47047.748848772026</v>
      </c>
      <c r="I210" s="46"/>
      <c r="J210" s="21">
        <f t="shared" ca="1" si="23"/>
        <v>0</v>
      </c>
      <c r="K210" s="14">
        <f t="shared" ca="1" si="27"/>
        <v>997.62024847156681</v>
      </c>
      <c r="L210" s="14" t="str">
        <f ca="1">IF(OR(RemboursementAnticipé="",RemboursementAnticipé=0),"",IF(AND(RemboursementAnticipé&gt;0,IRAouinon="OUI"),MIN(0.03*(CRDAvantMensualite-MontantMensualité),TauxNominalEmprunt/2*J210),""))</f>
        <v/>
      </c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34">
        <f t="shared" ca="1" si="29"/>
        <v>47971.413168608655</v>
      </c>
      <c r="AB210" s="34">
        <f ca="1">IF(CRDAvantMensualite2="","",IF(CRDAvantMensualite2&lt;MontantMensualité0,CRDAvantMensualite2*(1+(TauxNominalEmprunt+TAEA)/12),MontantMensualité0))</f>
        <v>997.62024847156681</v>
      </c>
      <c r="AC210" s="35">
        <f t="shared" ca="1" si="24"/>
        <v>923.66431983662847</v>
      </c>
      <c r="AD210" s="35">
        <f ca="1">IF(CRDAvantMensualite2&lt;&gt;"",CRDAvantMensualite2*(TauxNominalEmprunt/NbMensualitésParAn0),"")</f>
        <v>59.964266460760818</v>
      </c>
      <c r="AE210" s="35">
        <f t="shared" ca="1" si="25"/>
        <v>47047.748848772026</v>
      </c>
    </row>
    <row r="211" spans="1:31" x14ac:dyDescent="0.25">
      <c r="A211" s="39">
        <f ca="1">IF(DescriptionOk,A210+1,"")</f>
        <v>192</v>
      </c>
      <c r="B211" s="41">
        <f t="shared" ca="1" si="20"/>
        <v>49842</v>
      </c>
      <c r="C211" s="16">
        <f t="shared" ca="1" si="28"/>
        <v>47047.748848772026</v>
      </c>
      <c r="D211" s="16">
        <f ca="1">IF(CRDAvantMensualite="","",IF(CRDAvantMensualite&lt;MontantMensualité0,CRDAvantMensualite*(1+(TauxNominalEmprunt+TAEA)/12),MontantMensualité0))</f>
        <v>997.62024847156681</v>
      </c>
      <c r="E211" s="16">
        <f t="shared" ca="1" si="21"/>
        <v>925.0883023297099</v>
      </c>
      <c r="F211" s="16">
        <f ca="1">IF(CRDAvantMensualite&lt;&gt;"",CRDAvantMensualite*(TauxNominalEmprunt/NbMensualitésParAn0),"")</f>
        <v>58.809686060965035</v>
      </c>
      <c r="G211" s="16">
        <f t="shared" ca="1" si="22"/>
        <v>13.722260080891841</v>
      </c>
      <c r="H211" s="16">
        <f t="shared" ca="1" si="26"/>
        <v>46122.660546442319</v>
      </c>
      <c r="I211" s="46"/>
      <c r="J211" s="22">
        <f t="shared" ca="1" si="23"/>
        <v>0</v>
      </c>
      <c r="K211" s="15">
        <f t="shared" ca="1" si="27"/>
        <v>997.62024847156681</v>
      </c>
      <c r="L211" s="15" t="str">
        <f ca="1">IF(OR(RemboursementAnticipé="",RemboursementAnticipé=0),"",IF(AND(RemboursementAnticipé&gt;0,IRAouinon="OUI"),MIN(0.03*(CRDAvantMensualite-MontantMensualité),TauxNominalEmprunt/2*J211),""))</f>
        <v/>
      </c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34">
        <f t="shared" ca="1" si="29"/>
        <v>47047.748848772026</v>
      </c>
      <c r="AB211" s="34">
        <f ca="1">IF(CRDAvantMensualite2="","",IF(CRDAvantMensualite2&lt;MontantMensualité0,CRDAvantMensualite2*(1+(TauxNominalEmprunt+TAEA)/12),MontantMensualité0))</f>
        <v>997.62024847156681</v>
      </c>
      <c r="AC211" s="35">
        <f t="shared" ca="1" si="24"/>
        <v>925.0883023297099</v>
      </c>
      <c r="AD211" s="35">
        <f ca="1">IF(CRDAvantMensualite2&lt;&gt;"",CRDAvantMensualite2*(TauxNominalEmprunt/NbMensualitésParAn0),"")</f>
        <v>58.809686060965035</v>
      </c>
      <c r="AE211" s="35">
        <f t="shared" ca="1" si="25"/>
        <v>46122.660546442319</v>
      </c>
    </row>
    <row r="212" spans="1:31" x14ac:dyDescent="0.25">
      <c r="A212" s="38">
        <f ca="1">IF(DescriptionOk,A211+1,"")</f>
        <v>193</v>
      </c>
      <c r="B212" s="40">
        <f t="shared" ref="B212:B275" ca="1" si="30">IF(CRDAvantMensualite&lt;&gt;"",DATE(YEAR(DateDébutPrêt),MONTH(DateDébutPrêt)+(NMensualite)*12/NbMensualitésParAn0-1,DAY(DateDébutPrêt)),"")</f>
        <v>49872</v>
      </c>
      <c r="C212" s="13">
        <f t="shared" ca="1" si="28"/>
        <v>46122.660546442319</v>
      </c>
      <c r="D212" s="13">
        <f ca="1">IF(CRDAvantMensualite="","",IF(CRDAvantMensualite&lt;MontantMensualité0,CRDAvantMensualite*(1+(TauxNominalEmprunt+TAEA)/12),MontantMensualité0))</f>
        <v>997.62024847156681</v>
      </c>
      <c r="E212" s="13">
        <f t="shared" ref="E212:E275" ca="1" si="31">IF(CRDAvantMensualite="","",MontantVersementMensuel-IntérêtsMensualité-CRDAvantMensualite*(TAEA/NbMensualitésParAn0))</f>
        <v>926.51448012913488</v>
      </c>
      <c r="F212" s="13">
        <f ca="1">IF(CRDAvantMensualite&lt;&gt;"",CRDAvantMensualite*(TauxNominalEmprunt/NbMensualitésParAn0),"")</f>
        <v>57.653325683052898</v>
      </c>
      <c r="G212" s="13">
        <f t="shared" ref="G212:G275" ca="1" si="32">IF(CRDAvantMensualite&lt;&gt;"",CRDAvantMensualite*(TAEA/NbMensualitésParAn0),"")</f>
        <v>13.452442659379011</v>
      </c>
      <c r="H212" s="13">
        <f t="shared" ca="1" si="26"/>
        <v>45196.146066313187</v>
      </c>
      <c r="I212" s="46"/>
      <c r="J212" s="21">
        <f t="shared" ref="J212:J275" ca="1" si="33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>0</v>
      </c>
      <c r="K212" s="14">
        <f t="shared" ca="1" si="27"/>
        <v>997.62024847156681</v>
      </c>
      <c r="L212" s="14" t="str">
        <f ca="1">IF(OR(RemboursementAnticipé="",RemboursementAnticipé=0),"",IF(AND(RemboursementAnticipé&gt;0,IRAouinon="OUI"),MIN(0.03*(CRDAvantMensualite-MontantMensualité),TauxNominalEmprunt/2*J212),""))</f>
        <v/>
      </c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34">
        <f t="shared" ca="1" si="29"/>
        <v>46122.660546442319</v>
      </c>
      <c r="AB212" s="34">
        <f ca="1">IF(CRDAvantMensualite2="","",IF(CRDAvantMensualite2&lt;MontantMensualité0,CRDAvantMensualite2*(1+(TauxNominalEmprunt+TAEA)/12),MontantMensualité0))</f>
        <v>997.62024847156681</v>
      </c>
      <c r="AC212" s="35">
        <f t="shared" ref="AC212:AC275" ca="1" si="34">IF(CRDAvantMensualite2="","",MontantMensualité2-IntérêtsMensualité2-CRDAvantMensualite2*(TAEA/NbMensualitésParAn0))</f>
        <v>926.51448012913488</v>
      </c>
      <c r="AD212" s="35">
        <f ca="1">IF(CRDAvantMensualite2&lt;&gt;"",CRDAvantMensualite2*(TauxNominalEmprunt/NbMensualitésParAn0),"")</f>
        <v>57.653325683052898</v>
      </c>
      <c r="AE212" s="35">
        <f t="shared" ref="AE212:AE275" ca="1" si="35">IF(IntérêtsMensualité2="","",IF(AND(CRDAvantMensualite2&lt;&gt;"",MontantMensualité2&lt;CRDAvantMensualite2),CRDAvantMensualite2-PrincipalMensualité2,IF(CRDAvantMensualite2&lt;&gt;"",0,"")))</f>
        <v>45196.146066313187</v>
      </c>
    </row>
    <row r="213" spans="1:31" x14ac:dyDescent="0.25">
      <c r="A213" s="38">
        <f ca="1">IF(DescriptionOk,A212+1,"")</f>
        <v>194</v>
      </c>
      <c r="B213" s="40">
        <f t="shared" ca="1" si="30"/>
        <v>49903</v>
      </c>
      <c r="C213" s="13">
        <f t="shared" ca="1" si="28"/>
        <v>45196.146066313187</v>
      </c>
      <c r="D213" s="13">
        <f ca="1">IF(CRDAvantMensualite="","",IF(CRDAvantMensualite&lt;MontantMensualité0,CRDAvantMensualite*(1+(TauxNominalEmprunt+TAEA)/12),MontantMensualité0))</f>
        <v>997.62024847156681</v>
      </c>
      <c r="E213" s="13">
        <f t="shared" ca="1" si="31"/>
        <v>927.94285661933395</v>
      </c>
      <c r="F213" s="13">
        <f ca="1">IF(CRDAvantMensualite&lt;&gt;"",CRDAvantMensualite*(TauxNominalEmprunt/NbMensualitésParAn0),"")</f>
        <v>56.495182582891488</v>
      </c>
      <c r="G213" s="13">
        <f t="shared" ca="1" si="32"/>
        <v>13.182209269341348</v>
      </c>
      <c r="H213" s="13">
        <f t="shared" ref="H213:H276" ca="1" si="36">IF(IntérêtsMensualité="","",IF(AND(CRDAvantMensualite&lt;&gt;"",MontantMensualité+VersementSup&lt;CRDAvantMensualite),IF(IRA="",CRDAvantMensualite-PrincipalMensualité,CRDAvantMensualite-PrincipalMensualité+IRA),IF(NMensualite&lt;&gt;"",0,"")))</f>
        <v>44268.203209693856</v>
      </c>
      <c r="I213" s="46"/>
      <c r="J213" s="21">
        <f t="shared" ca="1" si="33"/>
        <v>0</v>
      </c>
      <c r="K213" s="14">
        <f t="shared" ref="K213:K276" ca="1" si="37">IF(CRDAvantMensualite="","",IF(AND(MontantMensualité+VersementSup&lt;CRDAvantMensualite),MontantMensualité+VersementSup,IF(NMensualite&lt;&gt;"",CRDAvantMensualite,"")))</f>
        <v>997.62024847156681</v>
      </c>
      <c r="L213" s="14" t="str">
        <f ca="1">IF(OR(RemboursementAnticipé="",RemboursementAnticipé=0),"",IF(AND(RemboursementAnticipé&gt;0,IRAouinon="OUI"),MIN(0.03*(CRDAvantMensualite-MontantMensualité),TauxNominalEmprunt/2*J213),""))</f>
        <v/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34">
        <f t="shared" ca="1" si="29"/>
        <v>45196.146066313187</v>
      </c>
      <c r="AB213" s="34">
        <f ca="1">IF(CRDAvantMensualite2="","",IF(CRDAvantMensualite2&lt;MontantMensualité0,CRDAvantMensualite2*(1+(TauxNominalEmprunt+TAEA)/12),MontantMensualité0))</f>
        <v>997.62024847156681</v>
      </c>
      <c r="AC213" s="35">
        <f t="shared" ca="1" si="34"/>
        <v>927.94285661933395</v>
      </c>
      <c r="AD213" s="35">
        <f ca="1">IF(CRDAvantMensualite2&lt;&gt;"",CRDAvantMensualite2*(TauxNominalEmprunt/NbMensualitésParAn0),"")</f>
        <v>56.495182582891488</v>
      </c>
      <c r="AE213" s="35">
        <f t="shared" ca="1" si="35"/>
        <v>44268.203209693856</v>
      </c>
    </row>
    <row r="214" spans="1:31" x14ac:dyDescent="0.25">
      <c r="A214" s="38">
        <f ca="1">IF(DescriptionOk,A213+1,"")</f>
        <v>195</v>
      </c>
      <c r="B214" s="40">
        <f t="shared" ca="1" si="30"/>
        <v>49934</v>
      </c>
      <c r="C214" s="13">
        <f t="shared" ref="C214:C277" ca="1" si="38">IF(AND(H213&lt;&gt;"",H213&gt;0),H213,"")</f>
        <v>44268.203209693856</v>
      </c>
      <c r="D214" s="13">
        <f ca="1">IF(CRDAvantMensualite="","",IF(CRDAvantMensualite&lt;MontantMensualité0,CRDAvantMensualite*(1+(TauxNominalEmprunt+TAEA)/12),MontantMensualité0))</f>
        <v>997.62024847156681</v>
      </c>
      <c r="E214" s="13">
        <f t="shared" ca="1" si="31"/>
        <v>929.37343518995544</v>
      </c>
      <c r="F214" s="13">
        <f ca="1">IF(CRDAvantMensualite&lt;&gt;"",CRDAvantMensualite*(TauxNominalEmprunt/NbMensualitésParAn0),"")</f>
        <v>55.335254012117325</v>
      </c>
      <c r="G214" s="13">
        <f t="shared" ca="1" si="32"/>
        <v>12.911559269494042</v>
      </c>
      <c r="H214" s="13">
        <f t="shared" ca="1" si="36"/>
        <v>43338.829774503902</v>
      </c>
      <c r="I214" s="46"/>
      <c r="J214" s="21">
        <f t="shared" ca="1" si="33"/>
        <v>0</v>
      </c>
      <c r="K214" s="14">
        <f t="shared" ca="1" si="37"/>
        <v>997.62024847156681</v>
      </c>
      <c r="L214" s="14" t="str">
        <f ca="1">IF(OR(RemboursementAnticipé="",RemboursementAnticipé=0),"",IF(AND(RemboursementAnticipé&gt;0,IRAouinon="OUI"),MIN(0.03*(CRDAvantMensualite-MontantMensualité),TauxNominalEmprunt/2*J214),""))</f>
        <v/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34">
        <f t="shared" ref="AA214:AA277" ca="1" si="39">IF(AND(AE213&lt;&gt;"",AE213&gt;0),AE213,"")</f>
        <v>44268.203209693856</v>
      </c>
      <c r="AB214" s="34">
        <f ca="1">IF(CRDAvantMensualite2="","",IF(CRDAvantMensualite2&lt;MontantMensualité0,CRDAvantMensualite2*(1+(TauxNominalEmprunt+TAEA)/12),MontantMensualité0))</f>
        <v>997.62024847156681</v>
      </c>
      <c r="AC214" s="35">
        <f t="shared" ca="1" si="34"/>
        <v>929.37343518995544</v>
      </c>
      <c r="AD214" s="35">
        <f ca="1">IF(CRDAvantMensualite2&lt;&gt;"",CRDAvantMensualite2*(TauxNominalEmprunt/NbMensualitésParAn0),"")</f>
        <v>55.335254012117325</v>
      </c>
      <c r="AE214" s="35">
        <f t="shared" ca="1" si="35"/>
        <v>43338.829774503902</v>
      </c>
    </row>
    <row r="215" spans="1:31" x14ac:dyDescent="0.25">
      <c r="A215" s="38">
        <f ca="1">IF(DescriptionOk,A214+1,"")</f>
        <v>196</v>
      </c>
      <c r="B215" s="40">
        <f t="shared" ca="1" si="30"/>
        <v>49964</v>
      </c>
      <c r="C215" s="13">
        <f t="shared" ca="1" si="38"/>
        <v>43338.829774503902</v>
      </c>
      <c r="D215" s="13">
        <f ca="1">IF(CRDAvantMensualite="","",IF(CRDAvantMensualite&lt;MontantMensualité0,CRDAvantMensualite*(1+(TauxNominalEmprunt+TAEA)/12),MontantMensualité0))</f>
        <v>997.62024847156681</v>
      </c>
      <c r="E215" s="13">
        <f t="shared" ca="1" si="31"/>
        <v>930.8062192358733</v>
      </c>
      <c r="F215" s="13">
        <f ca="1">IF(CRDAvantMensualite&lt;&gt;"",CRDAvantMensualite*(TauxNominalEmprunt/NbMensualitésParAn0),"")</f>
        <v>54.17353721812988</v>
      </c>
      <c r="G215" s="13">
        <f t="shared" ca="1" si="32"/>
        <v>12.640492017563639</v>
      </c>
      <c r="H215" s="13">
        <f t="shared" ca="1" si="36"/>
        <v>42408.023555268031</v>
      </c>
      <c r="I215" s="46"/>
      <c r="J215" s="21">
        <f t="shared" ca="1" si="33"/>
        <v>0</v>
      </c>
      <c r="K215" s="14">
        <f t="shared" ca="1" si="37"/>
        <v>997.62024847156681</v>
      </c>
      <c r="L215" s="14" t="str">
        <f ca="1">IF(OR(RemboursementAnticipé="",RemboursementAnticipé=0),"",IF(AND(RemboursementAnticipé&gt;0,IRAouinon="OUI"),MIN(0.03*(CRDAvantMensualite-MontantMensualité),TauxNominalEmprunt/2*J215),""))</f>
        <v/>
      </c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34">
        <f t="shared" ca="1" si="39"/>
        <v>43338.829774503902</v>
      </c>
      <c r="AB215" s="34">
        <f ca="1">IF(CRDAvantMensualite2="","",IF(CRDAvantMensualite2&lt;MontantMensualité0,CRDAvantMensualite2*(1+(TauxNominalEmprunt+TAEA)/12),MontantMensualité0))</f>
        <v>997.62024847156681</v>
      </c>
      <c r="AC215" s="35">
        <f t="shared" ca="1" si="34"/>
        <v>930.8062192358733</v>
      </c>
      <c r="AD215" s="35">
        <f ca="1">IF(CRDAvantMensualite2&lt;&gt;"",CRDAvantMensualite2*(TauxNominalEmprunt/NbMensualitésParAn0),"")</f>
        <v>54.17353721812988</v>
      </c>
      <c r="AE215" s="35">
        <f t="shared" ca="1" si="35"/>
        <v>42408.023555268031</v>
      </c>
    </row>
    <row r="216" spans="1:31" x14ac:dyDescent="0.25">
      <c r="A216" s="38">
        <f ca="1">IF(DescriptionOk,A215+1,"")</f>
        <v>197</v>
      </c>
      <c r="B216" s="40">
        <f t="shared" ca="1" si="30"/>
        <v>49995</v>
      </c>
      <c r="C216" s="13">
        <f t="shared" ca="1" si="38"/>
        <v>42408.023555268031</v>
      </c>
      <c r="D216" s="13">
        <f ca="1">IF(CRDAvantMensualite="","",IF(CRDAvantMensualite&lt;MontantMensualité0,CRDAvantMensualite*(1+(TauxNominalEmprunt+TAEA)/12),MontantMensualité0))</f>
        <v>997.62024847156681</v>
      </c>
      <c r="E216" s="13">
        <f t="shared" ca="1" si="31"/>
        <v>932.24121215719526</v>
      </c>
      <c r="F216" s="13">
        <f ca="1">IF(CRDAvantMensualite&lt;&gt;"",CRDAvantMensualite*(TauxNominalEmprunt/NbMensualitésParAn0),"")</f>
        <v>53.010029444085042</v>
      </c>
      <c r="G216" s="13">
        <f t="shared" ca="1" si="32"/>
        <v>12.36900687028651</v>
      </c>
      <c r="H216" s="13">
        <f t="shared" ca="1" si="36"/>
        <v>41475.782343110834</v>
      </c>
      <c r="I216" s="46"/>
      <c r="J216" s="21">
        <f t="shared" ca="1" si="33"/>
        <v>0</v>
      </c>
      <c r="K216" s="14">
        <f t="shared" ca="1" si="37"/>
        <v>997.62024847156681</v>
      </c>
      <c r="L216" s="14" t="str">
        <f ca="1">IF(OR(RemboursementAnticipé="",RemboursementAnticipé=0),"",IF(AND(RemboursementAnticipé&gt;0,IRAouinon="OUI"),MIN(0.03*(CRDAvantMensualite-MontantMensualité),TauxNominalEmprunt/2*J216),""))</f>
        <v/>
      </c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34">
        <f t="shared" ca="1" si="39"/>
        <v>42408.023555268031</v>
      </c>
      <c r="AB216" s="34">
        <f ca="1">IF(CRDAvantMensualite2="","",IF(CRDAvantMensualite2&lt;MontantMensualité0,CRDAvantMensualite2*(1+(TauxNominalEmprunt+TAEA)/12),MontantMensualité0))</f>
        <v>997.62024847156681</v>
      </c>
      <c r="AC216" s="35">
        <f t="shared" ca="1" si="34"/>
        <v>932.24121215719526</v>
      </c>
      <c r="AD216" s="35">
        <f ca="1">IF(CRDAvantMensualite2&lt;&gt;"",CRDAvantMensualite2*(TauxNominalEmprunt/NbMensualitésParAn0),"")</f>
        <v>53.010029444085042</v>
      </c>
      <c r="AE216" s="35">
        <f t="shared" ca="1" si="35"/>
        <v>41475.782343110834</v>
      </c>
    </row>
    <row r="217" spans="1:31" x14ac:dyDescent="0.25">
      <c r="A217" s="38">
        <f ca="1">IF(DescriptionOk,A216+1,"")</f>
        <v>198</v>
      </c>
      <c r="B217" s="40">
        <f t="shared" ca="1" si="30"/>
        <v>50025</v>
      </c>
      <c r="C217" s="13">
        <f t="shared" ca="1" si="38"/>
        <v>41475.782343110834</v>
      </c>
      <c r="D217" s="13">
        <f ca="1">IF(CRDAvantMensualite="","",IF(CRDAvantMensualite&lt;MontantMensualité0,CRDAvantMensualite*(1+(TauxNominalEmprunt+TAEA)/12),MontantMensualité0))</f>
        <v>997.62024847156681</v>
      </c>
      <c r="E217" s="13">
        <f t="shared" ca="1" si="31"/>
        <v>933.67841735927095</v>
      </c>
      <c r="F217" s="13">
        <f ca="1">IF(CRDAvantMensualite&lt;&gt;"",CRDAvantMensualite*(TauxNominalEmprunt/NbMensualitésParAn0),"")</f>
        <v>51.844727928888545</v>
      </c>
      <c r="G217" s="13">
        <f t="shared" ca="1" si="32"/>
        <v>12.097103183407327</v>
      </c>
      <c r="H217" s="13">
        <f t="shared" ca="1" si="36"/>
        <v>40542.103925751566</v>
      </c>
      <c r="I217" s="46"/>
      <c r="J217" s="21">
        <f t="shared" ca="1" si="33"/>
        <v>0</v>
      </c>
      <c r="K217" s="14">
        <f t="shared" ca="1" si="37"/>
        <v>997.62024847156681</v>
      </c>
      <c r="L217" s="14" t="str">
        <f ca="1">IF(OR(RemboursementAnticipé="",RemboursementAnticipé=0),"",IF(AND(RemboursementAnticipé&gt;0,IRAouinon="OUI"),MIN(0.03*(CRDAvantMensualite-MontantMensualité),TauxNominalEmprunt/2*J217),""))</f>
        <v/>
      </c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34">
        <f t="shared" ca="1" si="39"/>
        <v>41475.782343110834</v>
      </c>
      <c r="AB217" s="34">
        <f ca="1">IF(CRDAvantMensualite2="","",IF(CRDAvantMensualite2&lt;MontantMensualité0,CRDAvantMensualite2*(1+(TauxNominalEmprunt+TAEA)/12),MontantMensualité0))</f>
        <v>997.62024847156681</v>
      </c>
      <c r="AC217" s="35">
        <f t="shared" ca="1" si="34"/>
        <v>933.67841735927095</v>
      </c>
      <c r="AD217" s="35">
        <f ca="1">IF(CRDAvantMensualite2&lt;&gt;"",CRDAvantMensualite2*(TauxNominalEmprunt/NbMensualitésParAn0),"")</f>
        <v>51.844727928888545</v>
      </c>
      <c r="AE217" s="35">
        <f t="shared" ca="1" si="35"/>
        <v>40542.103925751566</v>
      </c>
    </row>
    <row r="218" spans="1:31" x14ac:dyDescent="0.25">
      <c r="A218" s="38">
        <f ca="1">IF(DescriptionOk,A217+1,"")</f>
        <v>199</v>
      </c>
      <c r="B218" s="40">
        <f t="shared" ca="1" si="30"/>
        <v>50056</v>
      </c>
      <c r="C218" s="13">
        <f t="shared" ca="1" si="38"/>
        <v>40542.103925751566</v>
      </c>
      <c r="D218" s="13">
        <f ca="1">IF(CRDAvantMensualite="","",IF(CRDAvantMensualite&lt;MontantMensualité0,CRDAvantMensualite*(1+(TauxNominalEmprunt+TAEA)/12),MontantMensualité0))</f>
        <v>997.62024847156681</v>
      </c>
      <c r="E218" s="13">
        <f t="shared" ca="1" si="31"/>
        <v>935.11783825269981</v>
      </c>
      <c r="F218" s="13">
        <f ca="1">IF(CRDAvantMensualite&lt;&gt;"",CRDAvantMensualite*(TauxNominalEmprunt/NbMensualitésParAn0),"")</f>
        <v>50.677629907189456</v>
      </c>
      <c r="G218" s="13">
        <f t="shared" ca="1" si="32"/>
        <v>11.824780311677541</v>
      </c>
      <c r="H218" s="13">
        <f t="shared" ca="1" si="36"/>
        <v>39606.986087498866</v>
      </c>
      <c r="I218" s="46"/>
      <c r="J218" s="21">
        <f t="shared" ca="1" si="33"/>
        <v>0</v>
      </c>
      <c r="K218" s="14">
        <f t="shared" ca="1" si="37"/>
        <v>997.62024847156681</v>
      </c>
      <c r="L218" s="14" t="str">
        <f ca="1">IF(OR(RemboursementAnticipé="",RemboursementAnticipé=0),"",IF(AND(RemboursementAnticipé&gt;0,IRAouinon="OUI"),MIN(0.03*(CRDAvantMensualite-MontantMensualité),TauxNominalEmprunt/2*J218),""))</f>
        <v/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34">
        <f t="shared" ca="1" si="39"/>
        <v>40542.103925751566</v>
      </c>
      <c r="AB218" s="34">
        <f ca="1">IF(CRDAvantMensualite2="","",IF(CRDAvantMensualite2&lt;MontantMensualité0,CRDAvantMensualite2*(1+(TauxNominalEmprunt+TAEA)/12),MontantMensualité0))</f>
        <v>997.62024847156681</v>
      </c>
      <c r="AC218" s="35">
        <f t="shared" ca="1" si="34"/>
        <v>935.11783825269981</v>
      </c>
      <c r="AD218" s="35">
        <f ca="1">IF(CRDAvantMensualite2&lt;&gt;"",CRDAvantMensualite2*(TauxNominalEmprunt/NbMensualitésParAn0),"")</f>
        <v>50.677629907189456</v>
      </c>
      <c r="AE218" s="35">
        <f t="shared" ca="1" si="35"/>
        <v>39606.986087498866</v>
      </c>
    </row>
    <row r="219" spans="1:31" x14ac:dyDescent="0.25">
      <c r="A219" s="38">
        <f ca="1">IF(DescriptionOk,A218+1,"")</f>
        <v>200</v>
      </c>
      <c r="B219" s="40">
        <f t="shared" ca="1" si="30"/>
        <v>50087</v>
      </c>
      <c r="C219" s="13">
        <f t="shared" ca="1" si="38"/>
        <v>39606.986087498866</v>
      </c>
      <c r="D219" s="13">
        <f ca="1">IF(CRDAvantMensualite="","",IF(CRDAvantMensualite&lt;MontantMensualité0,CRDAvantMensualite*(1+(TauxNominalEmprunt+TAEA)/12),MontantMensualité0))</f>
        <v>997.62024847156681</v>
      </c>
      <c r="E219" s="13">
        <f t="shared" ca="1" si="31"/>
        <v>936.55947825333931</v>
      </c>
      <c r="F219" s="13">
        <f ca="1">IF(CRDAvantMensualite&lt;&gt;"",CRDAvantMensualite*(TauxNominalEmprunt/NbMensualitésParAn0),"")</f>
        <v>49.508732609373581</v>
      </c>
      <c r="G219" s="13">
        <f t="shared" ca="1" si="32"/>
        <v>11.552037608853837</v>
      </c>
      <c r="H219" s="13">
        <f t="shared" ca="1" si="36"/>
        <v>38670.426609245529</v>
      </c>
      <c r="I219" s="46"/>
      <c r="J219" s="21">
        <f t="shared" ca="1" si="33"/>
        <v>0</v>
      </c>
      <c r="K219" s="14">
        <f t="shared" ca="1" si="37"/>
        <v>997.62024847156681</v>
      </c>
      <c r="L219" s="14" t="str">
        <f ca="1">IF(OR(RemboursementAnticipé="",RemboursementAnticipé=0),"",IF(AND(RemboursementAnticipé&gt;0,IRAouinon="OUI"),MIN(0.03*(CRDAvantMensualite-MontantMensualité),TauxNominalEmprunt/2*J219),""))</f>
        <v/>
      </c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34">
        <f t="shared" ca="1" si="39"/>
        <v>39606.986087498866</v>
      </c>
      <c r="AB219" s="34">
        <f ca="1">IF(CRDAvantMensualite2="","",IF(CRDAvantMensualite2&lt;MontantMensualité0,CRDAvantMensualite2*(1+(TauxNominalEmprunt+TAEA)/12),MontantMensualité0))</f>
        <v>997.62024847156681</v>
      </c>
      <c r="AC219" s="35">
        <f t="shared" ca="1" si="34"/>
        <v>936.55947825333931</v>
      </c>
      <c r="AD219" s="35">
        <f ca="1">IF(CRDAvantMensualite2&lt;&gt;"",CRDAvantMensualite2*(TauxNominalEmprunt/NbMensualitésParAn0),"")</f>
        <v>49.508732609373581</v>
      </c>
      <c r="AE219" s="35">
        <f t="shared" ca="1" si="35"/>
        <v>38670.426609245529</v>
      </c>
    </row>
    <row r="220" spans="1:31" x14ac:dyDescent="0.25">
      <c r="A220" s="38">
        <f ca="1">IF(DescriptionOk,A219+1,"")</f>
        <v>201</v>
      </c>
      <c r="B220" s="40">
        <f t="shared" ca="1" si="30"/>
        <v>50115</v>
      </c>
      <c r="C220" s="13">
        <f t="shared" ca="1" si="38"/>
        <v>38670.426609245529</v>
      </c>
      <c r="D220" s="13">
        <f ca="1">IF(CRDAvantMensualite="","",IF(CRDAvantMensualite&lt;MontantMensualité0,CRDAvantMensualite*(1+(TauxNominalEmprunt+TAEA)/12),MontantMensualité0))</f>
        <v>997.62024847156681</v>
      </c>
      <c r="E220" s="13">
        <f t="shared" ca="1" si="31"/>
        <v>938.00334078231333</v>
      </c>
      <c r="F220" s="13">
        <f ca="1">IF(CRDAvantMensualite&lt;&gt;"",CRDAvantMensualite*(TauxNominalEmprunt/NbMensualitésParAn0),"")</f>
        <v>48.338033261556916</v>
      </c>
      <c r="G220" s="13">
        <f t="shared" ca="1" si="32"/>
        <v>11.278874427696614</v>
      </c>
      <c r="H220" s="13">
        <f t="shared" ca="1" si="36"/>
        <v>37732.423268463215</v>
      </c>
      <c r="I220" s="46"/>
      <c r="J220" s="21">
        <f t="shared" ca="1" si="33"/>
        <v>0</v>
      </c>
      <c r="K220" s="14">
        <f t="shared" ca="1" si="37"/>
        <v>997.62024847156681</v>
      </c>
      <c r="L220" s="14" t="str">
        <f ca="1">IF(OR(RemboursementAnticipé="",RemboursementAnticipé=0),"",IF(AND(RemboursementAnticipé&gt;0,IRAouinon="OUI"),MIN(0.03*(CRDAvantMensualite-MontantMensualité),TauxNominalEmprunt/2*J220),""))</f>
        <v/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34">
        <f t="shared" ca="1" si="39"/>
        <v>38670.426609245529</v>
      </c>
      <c r="AB220" s="34">
        <f ca="1">IF(CRDAvantMensualite2="","",IF(CRDAvantMensualite2&lt;MontantMensualité0,CRDAvantMensualite2*(1+(TauxNominalEmprunt+TAEA)/12),MontantMensualité0))</f>
        <v>997.62024847156681</v>
      </c>
      <c r="AC220" s="35">
        <f t="shared" ca="1" si="34"/>
        <v>938.00334078231333</v>
      </c>
      <c r="AD220" s="35">
        <f ca="1">IF(CRDAvantMensualite2&lt;&gt;"",CRDAvantMensualite2*(TauxNominalEmprunt/NbMensualitésParAn0),"")</f>
        <v>48.338033261556916</v>
      </c>
      <c r="AE220" s="35">
        <f t="shared" ca="1" si="35"/>
        <v>37732.423268463215</v>
      </c>
    </row>
    <row r="221" spans="1:31" x14ac:dyDescent="0.25">
      <c r="A221" s="38">
        <f ca="1">IF(DescriptionOk,A220+1,"")</f>
        <v>202</v>
      </c>
      <c r="B221" s="40">
        <f t="shared" ca="1" si="30"/>
        <v>50146</v>
      </c>
      <c r="C221" s="13">
        <f t="shared" ca="1" si="38"/>
        <v>37732.423268463215</v>
      </c>
      <c r="D221" s="13">
        <f ca="1">IF(CRDAvantMensualite="","",IF(CRDAvantMensualite&lt;MontantMensualité0,CRDAvantMensualite*(1+(TauxNominalEmprunt+TAEA)/12),MontantMensualité0))</f>
        <v>997.62024847156681</v>
      </c>
      <c r="E221" s="13">
        <f t="shared" ca="1" si="31"/>
        <v>939.44942926601937</v>
      </c>
      <c r="F221" s="13">
        <f ca="1">IF(CRDAvantMensualite&lt;&gt;"",CRDAvantMensualite*(TauxNominalEmprunt/NbMensualitésParAn0),"")</f>
        <v>47.165529085579017</v>
      </c>
      <c r="G221" s="13">
        <f t="shared" ca="1" si="32"/>
        <v>11.005290119968439</v>
      </c>
      <c r="H221" s="13">
        <f t="shared" ca="1" si="36"/>
        <v>36792.973839197199</v>
      </c>
      <c r="I221" s="46"/>
      <c r="J221" s="21">
        <f t="shared" ca="1" si="33"/>
        <v>0</v>
      </c>
      <c r="K221" s="14">
        <f t="shared" ca="1" si="37"/>
        <v>997.62024847156681</v>
      </c>
      <c r="L221" s="14" t="str">
        <f ca="1">IF(OR(RemboursementAnticipé="",RemboursementAnticipé=0),"",IF(AND(RemboursementAnticipé&gt;0,IRAouinon="OUI"),MIN(0.03*(CRDAvantMensualite-MontantMensualité),TauxNominalEmprunt/2*J221),""))</f>
        <v/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34">
        <f t="shared" ca="1" si="39"/>
        <v>37732.423268463215</v>
      </c>
      <c r="AB221" s="34">
        <f ca="1">IF(CRDAvantMensualite2="","",IF(CRDAvantMensualite2&lt;MontantMensualité0,CRDAvantMensualite2*(1+(TauxNominalEmprunt+TAEA)/12),MontantMensualité0))</f>
        <v>997.62024847156681</v>
      </c>
      <c r="AC221" s="35">
        <f t="shared" ca="1" si="34"/>
        <v>939.44942926601937</v>
      </c>
      <c r="AD221" s="35">
        <f ca="1">IF(CRDAvantMensualite2&lt;&gt;"",CRDAvantMensualite2*(TauxNominalEmprunt/NbMensualitésParAn0),"")</f>
        <v>47.165529085579017</v>
      </c>
      <c r="AE221" s="35">
        <f t="shared" ca="1" si="35"/>
        <v>36792.973839197199</v>
      </c>
    </row>
    <row r="222" spans="1:31" x14ac:dyDescent="0.25">
      <c r="A222" s="38">
        <f ca="1">IF(DescriptionOk,A221+1,"")</f>
        <v>203</v>
      </c>
      <c r="B222" s="40">
        <f t="shared" ca="1" si="30"/>
        <v>50176</v>
      </c>
      <c r="C222" s="13">
        <f t="shared" ca="1" si="38"/>
        <v>36792.973839197199</v>
      </c>
      <c r="D222" s="13">
        <f ca="1">IF(CRDAvantMensualite="","",IF(CRDAvantMensualite&lt;MontantMensualité0,CRDAvantMensualite*(1+(TauxNominalEmprunt+TAEA)/12),MontantMensualité0))</f>
        <v>997.62024847156681</v>
      </c>
      <c r="E222" s="13">
        <f t="shared" ca="1" si="31"/>
        <v>940.89774713613781</v>
      </c>
      <c r="F222" s="13">
        <f ca="1">IF(CRDAvantMensualite&lt;&gt;"",CRDAvantMensualite*(TauxNominalEmprunt/NbMensualitésParAn0),"")</f>
        <v>45.991217298996496</v>
      </c>
      <c r="G222" s="13">
        <f t="shared" ca="1" si="32"/>
        <v>10.731284036432518</v>
      </c>
      <c r="H222" s="13">
        <f t="shared" ca="1" si="36"/>
        <v>35852.076092061063</v>
      </c>
      <c r="I222" s="46"/>
      <c r="J222" s="21">
        <f t="shared" ca="1" si="33"/>
        <v>0</v>
      </c>
      <c r="K222" s="14">
        <f t="shared" ca="1" si="37"/>
        <v>997.62024847156681</v>
      </c>
      <c r="L222" s="14" t="str">
        <f ca="1">IF(OR(RemboursementAnticipé="",RemboursementAnticipé=0),"",IF(AND(RemboursementAnticipé&gt;0,IRAouinon="OUI"),MIN(0.03*(CRDAvantMensualite-MontantMensualité),TauxNominalEmprunt/2*J222),""))</f>
        <v/>
      </c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34">
        <f t="shared" ca="1" si="39"/>
        <v>36792.973839197199</v>
      </c>
      <c r="AB222" s="34">
        <f ca="1">IF(CRDAvantMensualite2="","",IF(CRDAvantMensualite2&lt;MontantMensualité0,CRDAvantMensualite2*(1+(TauxNominalEmprunt+TAEA)/12),MontantMensualité0))</f>
        <v>997.62024847156681</v>
      </c>
      <c r="AC222" s="35">
        <f t="shared" ca="1" si="34"/>
        <v>940.89774713613781</v>
      </c>
      <c r="AD222" s="35">
        <f ca="1">IF(CRDAvantMensualite2&lt;&gt;"",CRDAvantMensualite2*(TauxNominalEmprunt/NbMensualitésParAn0),"")</f>
        <v>45.991217298996496</v>
      </c>
      <c r="AE222" s="35">
        <f t="shared" ca="1" si="35"/>
        <v>35852.076092061063</v>
      </c>
    </row>
    <row r="223" spans="1:31" x14ac:dyDescent="0.25">
      <c r="A223" s="39">
        <f ca="1">IF(DescriptionOk,A222+1,"")</f>
        <v>204</v>
      </c>
      <c r="B223" s="41">
        <f t="shared" ca="1" si="30"/>
        <v>50207</v>
      </c>
      <c r="C223" s="16">
        <f t="shared" ca="1" si="38"/>
        <v>35852.076092061063</v>
      </c>
      <c r="D223" s="16">
        <f ca="1">IF(CRDAvantMensualite="","",IF(CRDAvantMensualite&lt;MontantMensualité0,CRDAvantMensualite*(1+(TauxNominalEmprunt+TAEA)/12),MontantMensualité0))</f>
        <v>997.62024847156681</v>
      </c>
      <c r="E223" s="16">
        <f t="shared" ca="1" si="31"/>
        <v>942.34829782963925</v>
      </c>
      <c r="F223" s="16">
        <f ca="1">IF(CRDAvantMensualite&lt;&gt;"",CRDAvantMensualite*(TauxNominalEmprunt/NbMensualitésParAn0),"")</f>
        <v>44.815095115076332</v>
      </c>
      <c r="G223" s="16">
        <f t="shared" ca="1" si="32"/>
        <v>10.456855526851145</v>
      </c>
      <c r="H223" s="16">
        <f t="shared" ca="1" si="36"/>
        <v>34909.727794231425</v>
      </c>
      <c r="I223" s="46"/>
      <c r="J223" s="22">
        <f t="shared" ca="1" si="33"/>
        <v>0</v>
      </c>
      <c r="K223" s="15">
        <f t="shared" ca="1" si="37"/>
        <v>997.62024847156681</v>
      </c>
      <c r="L223" s="15" t="str">
        <f ca="1">IF(OR(RemboursementAnticipé="",RemboursementAnticipé=0),"",IF(AND(RemboursementAnticipé&gt;0,IRAouinon="OUI"),MIN(0.03*(CRDAvantMensualite-MontantMensualité),TauxNominalEmprunt/2*J223),""))</f>
        <v/>
      </c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34">
        <f t="shared" ca="1" si="39"/>
        <v>35852.076092061063</v>
      </c>
      <c r="AB223" s="34">
        <f ca="1">IF(CRDAvantMensualite2="","",IF(CRDAvantMensualite2&lt;MontantMensualité0,CRDAvantMensualite2*(1+(TauxNominalEmprunt+TAEA)/12),MontantMensualité0))</f>
        <v>997.62024847156681</v>
      </c>
      <c r="AC223" s="35">
        <f t="shared" ca="1" si="34"/>
        <v>942.34829782963925</v>
      </c>
      <c r="AD223" s="35">
        <f ca="1">IF(CRDAvantMensualite2&lt;&gt;"",CRDAvantMensualite2*(TauxNominalEmprunt/NbMensualitésParAn0),"")</f>
        <v>44.815095115076332</v>
      </c>
      <c r="AE223" s="35">
        <f t="shared" ca="1" si="35"/>
        <v>34909.727794231425</v>
      </c>
    </row>
    <row r="224" spans="1:31" x14ac:dyDescent="0.25">
      <c r="A224" s="38">
        <f ca="1">IF(DescriptionOk,A223+1,"")</f>
        <v>205</v>
      </c>
      <c r="B224" s="40">
        <f t="shared" ca="1" si="30"/>
        <v>50237</v>
      </c>
      <c r="C224" s="13">
        <f t="shared" ca="1" si="38"/>
        <v>34909.727794231425</v>
      </c>
      <c r="D224" s="13">
        <f ca="1">IF(CRDAvantMensualite="","",IF(CRDAvantMensualite&lt;MontantMensualité0,CRDAvantMensualite*(1+(TauxNominalEmprunt+TAEA)/12),MontantMensualité0))</f>
        <v>997.62024847156681</v>
      </c>
      <c r="E224" s="13">
        <f t="shared" ca="1" si="31"/>
        <v>943.80108478879333</v>
      </c>
      <c r="F224" s="13">
        <f ca="1">IF(CRDAvantMensualite&lt;&gt;"",CRDAvantMensualite*(TauxNominalEmprunt/NbMensualitésParAn0),"")</f>
        <v>43.637159742789279</v>
      </c>
      <c r="G224" s="13">
        <f t="shared" ca="1" si="32"/>
        <v>10.182003939984167</v>
      </c>
      <c r="H224" s="13">
        <f t="shared" ca="1" si="36"/>
        <v>33965.926709442632</v>
      </c>
      <c r="I224" s="46"/>
      <c r="J224" s="21">
        <f t="shared" ca="1" si="33"/>
        <v>0</v>
      </c>
      <c r="K224" s="14">
        <f t="shared" ca="1" si="37"/>
        <v>997.62024847156681</v>
      </c>
      <c r="L224" s="14" t="str">
        <f ca="1">IF(OR(RemboursementAnticipé="",RemboursementAnticipé=0),"",IF(AND(RemboursementAnticipé&gt;0,IRAouinon="OUI"),MIN(0.03*(CRDAvantMensualite-MontantMensualité),TauxNominalEmprunt/2*J224),""))</f>
        <v/>
      </c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34">
        <f t="shared" ca="1" si="39"/>
        <v>34909.727794231425</v>
      </c>
      <c r="AB224" s="34">
        <f ca="1">IF(CRDAvantMensualite2="","",IF(CRDAvantMensualite2&lt;MontantMensualité0,CRDAvantMensualite2*(1+(TauxNominalEmprunt+TAEA)/12),MontantMensualité0))</f>
        <v>997.62024847156681</v>
      </c>
      <c r="AC224" s="35">
        <f t="shared" ca="1" si="34"/>
        <v>943.80108478879333</v>
      </c>
      <c r="AD224" s="35">
        <f ca="1">IF(CRDAvantMensualite2&lt;&gt;"",CRDAvantMensualite2*(TauxNominalEmprunt/NbMensualitésParAn0),"")</f>
        <v>43.637159742789279</v>
      </c>
      <c r="AE224" s="35">
        <f t="shared" ca="1" si="35"/>
        <v>33965.926709442632</v>
      </c>
    </row>
    <row r="225" spans="1:31" x14ac:dyDescent="0.25">
      <c r="A225" s="38">
        <f ca="1">IF(DescriptionOk,A224+1,"")</f>
        <v>206</v>
      </c>
      <c r="B225" s="40">
        <f t="shared" ca="1" si="30"/>
        <v>50268</v>
      </c>
      <c r="C225" s="13">
        <f t="shared" ca="1" si="38"/>
        <v>33965.926709442632</v>
      </c>
      <c r="D225" s="13">
        <f ca="1">IF(CRDAvantMensualite="","",IF(CRDAvantMensualite&lt;MontantMensualité0,CRDAvantMensualite*(1+(TauxNominalEmprunt+TAEA)/12),MontantMensualité0))</f>
        <v>997.62024847156681</v>
      </c>
      <c r="E225" s="13">
        <f t="shared" ca="1" si="31"/>
        <v>945.25611146117603</v>
      </c>
      <c r="F225" s="13">
        <f ca="1">IF(CRDAvantMensualite&lt;&gt;"",CRDAvantMensualite*(TauxNominalEmprunt/NbMensualitésParAn0),"")</f>
        <v>42.457408386803294</v>
      </c>
      <c r="G225" s="13">
        <f t="shared" ca="1" si="32"/>
        <v>9.9067286235874352</v>
      </c>
      <c r="H225" s="13">
        <f t="shared" ca="1" si="36"/>
        <v>33020.670597981458</v>
      </c>
      <c r="I225" s="46"/>
      <c r="J225" s="21">
        <f t="shared" ca="1" si="33"/>
        <v>0</v>
      </c>
      <c r="K225" s="14">
        <f t="shared" ca="1" si="37"/>
        <v>997.62024847156681</v>
      </c>
      <c r="L225" s="14" t="str">
        <f ca="1">IF(OR(RemboursementAnticipé="",RemboursementAnticipé=0),"",IF(AND(RemboursementAnticipé&gt;0,IRAouinon="OUI"),MIN(0.03*(CRDAvantMensualite-MontantMensualité),TauxNominalEmprunt/2*J225),""))</f>
        <v/>
      </c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34">
        <f t="shared" ca="1" si="39"/>
        <v>33965.926709442632</v>
      </c>
      <c r="AB225" s="34">
        <f ca="1">IF(CRDAvantMensualite2="","",IF(CRDAvantMensualite2&lt;MontantMensualité0,CRDAvantMensualite2*(1+(TauxNominalEmprunt+TAEA)/12),MontantMensualité0))</f>
        <v>997.62024847156681</v>
      </c>
      <c r="AC225" s="35">
        <f t="shared" ca="1" si="34"/>
        <v>945.25611146117603</v>
      </c>
      <c r="AD225" s="35">
        <f ca="1">IF(CRDAvantMensualite2&lt;&gt;"",CRDAvantMensualite2*(TauxNominalEmprunt/NbMensualitésParAn0),"")</f>
        <v>42.457408386803294</v>
      </c>
      <c r="AE225" s="35">
        <f t="shared" ca="1" si="35"/>
        <v>33020.670597981458</v>
      </c>
    </row>
    <row r="226" spans="1:31" x14ac:dyDescent="0.25">
      <c r="A226" s="38">
        <f ca="1">IF(DescriptionOk,A225+1,"")</f>
        <v>207</v>
      </c>
      <c r="B226" s="40">
        <f t="shared" ca="1" si="30"/>
        <v>50299</v>
      </c>
      <c r="C226" s="13">
        <f t="shared" ca="1" si="38"/>
        <v>33020.670597981458</v>
      </c>
      <c r="D226" s="13">
        <f ca="1">IF(CRDAvantMensualite="","",IF(CRDAvantMensualite&lt;MontantMensualité0,CRDAvantMensualite*(1+(TauxNominalEmprunt+TAEA)/12),MontantMensualité0))</f>
        <v>997.62024847156681</v>
      </c>
      <c r="E226" s="13">
        <f t="shared" ca="1" si="31"/>
        <v>946.71338129967876</v>
      </c>
      <c r="F226" s="13">
        <f ca="1">IF(CRDAvantMensualite&lt;&gt;"",CRDAvantMensualite*(TauxNominalEmprunt/NbMensualitésParAn0),"")</f>
        <v>41.27583824747682</v>
      </c>
      <c r="G226" s="13">
        <f t="shared" ca="1" si="32"/>
        <v>9.6310289244112592</v>
      </c>
      <c r="H226" s="13">
        <f t="shared" ca="1" si="36"/>
        <v>32073.957216681778</v>
      </c>
      <c r="I226" s="46"/>
      <c r="J226" s="21">
        <f t="shared" ca="1" si="33"/>
        <v>0</v>
      </c>
      <c r="K226" s="14">
        <f t="shared" ca="1" si="37"/>
        <v>997.62024847156681</v>
      </c>
      <c r="L226" s="14" t="str">
        <f ca="1">IF(OR(RemboursementAnticipé="",RemboursementAnticipé=0),"",IF(AND(RemboursementAnticipé&gt;0,IRAouinon="OUI"),MIN(0.03*(CRDAvantMensualite-MontantMensualité),TauxNominalEmprunt/2*J226),""))</f>
        <v/>
      </c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34">
        <f t="shared" ca="1" si="39"/>
        <v>33020.670597981458</v>
      </c>
      <c r="AB226" s="34">
        <f ca="1">IF(CRDAvantMensualite2="","",IF(CRDAvantMensualite2&lt;MontantMensualité0,CRDAvantMensualite2*(1+(TauxNominalEmprunt+TAEA)/12),MontantMensualité0))</f>
        <v>997.62024847156681</v>
      </c>
      <c r="AC226" s="35">
        <f t="shared" ca="1" si="34"/>
        <v>946.71338129967876</v>
      </c>
      <c r="AD226" s="35">
        <f ca="1">IF(CRDAvantMensualite2&lt;&gt;"",CRDAvantMensualite2*(TauxNominalEmprunt/NbMensualitésParAn0),"")</f>
        <v>41.27583824747682</v>
      </c>
      <c r="AE226" s="35">
        <f t="shared" ca="1" si="35"/>
        <v>32073.957216681778</v>
      </c>
    </row>
    <row r="227" spans="1:31" x14ac:dyDescent="0.25">
      <c r="A227" s="38">
        <f ca="1">IF(DescriptionOk,A226+1,"")</f>
        <v>208</v>
      </c>
      <c r="B227" s="40">
        <f t="shared" ca="1" si="30"/>
        <v>50329</v>
      </c>
      <c r="C227" s="13">
        <f t="shared" ca="1" si="38"/>
        <v>32073.957216681778</v>
      </c>
      <c r="D227" s="13">
        <f ca="1">IF(CRDAvantMensualite="","",IF(CRDAvantMensualite&lt;MontantMensualité0,CRDAvantMensualite*(1+(TauxNominalEmprunt+TAEA)/12),MontantMensualité0))</f>
        <v>997.62024847156681</v>
      </c>
      <c r="E227" s="13">
        <f t="shared" ca="1" si="31"/>
        <v>948.17289776251573</v>
      </c>
      <c r="F227" s="13">
        <f ca="1">IF(CRDAvantMensualite&lt;&gt;"",CRDAvantMensualite*(TauxNominalEmprunt/NbMensualitésParAn0),"")</f>
        <v>40.092446520852221</v>
      </c>
      <c r="G227" s="13">
        <f t="shared" ca="1" si="32"/>
        <v>9.3549041881988533</v>
      </c>
      <c r="H227" s="13">
        <f t="shared" ca="1" si="36"/>
        <v>31125.784318919261</v>
      </c>
      <c r="I227" s="46"/>
      <c r="J227" s="21">
        <f t="shared" ca="1" si="33"/>
        <v>0</v>
      </c>
      <c r="K227" s="14">
        <f t="shared" ca="1" si="37"/>
        <v>997.62024847156681</v>
      </c>
      <c r="L227" s="14" t="str">
        <f ca="1">IF(OR(RemboursementAnticipé="",RemboursementAnticipé=0),"",IF(AND(RemboursementAnticipé&gt;0,IRAouinon="OUI"),MIN(0.03*(CRDAvantMensualite-MontantMensualité),TauxNominalEmprunt/2*J227),""))</f>
        <v/>
      </c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34">
        <f t="shared" ca="1" si="39"/>
        <v>32073.957216681778</v>
      </c>
      <c r="AB227" s="34">
        <f ca="1">IF(CRDAvantMensualite2="","",IF(CRDAvantMensualite2&lt;MontantMensualité0,CRDAvantMensualite2*(1+(TauxNominalEmprunt+TAEA)/12),MontantMensualité0))</f>
        <v>997.62024847156681</v>
      </c>
      <c r="AC227" s="35">
        <f t="shared" ca="1" si="34"/>
        <v>948.17289776251573</v>
      </c>
      <c r="AD227" s="35">
        <f ca="1">IF(CRDAvantMensualite2&lt;&gt;"",CRDAvantMensualite2*(TauxNominalEmprunt/NbMensualitésParAn0),"")</f>
        <v>40.092446520852221</v>
      </c>
      <c r="AE227" s="35">
        <f t="shared" ca="1" si="35"/>
        <v>31125.784318919261</v>
      </c>
    </row>
    <row r="228" spans="1:31" x14ac:dyDescent="0.25">
      <c r="A228" s="38">
        <f ca="1">IF(DescriptionOk,A227+1,"")</f>
        <v>209</v>
      </c>
      <c r="B228" s="40">
        <f t="shared" ca="1" si="30"/>
        <v>50360</v>
      </c>
      <c r="C228" s="13">
        <f t="shared" ca="1" si="38"/>
        <v>31125.784318919261</v>
      </c>
      <c r="D228" s="13">
        <f ca="1">IF(CRDAvantMensualite="","",IF(CRDAvantMensualite&lt;MontantMensualité0,CRDAvantMensualite*(1+(TauxNominalEmprunt+TAEA)/12),MontantMensualité0))</f>
        <v>997.62024847156681</v>
      </c>
      <c r="E228" s="13">
        <f t="shared" ca="1" si="31"/>
        <v>949.63466431323297</v>
      </c>
      <c r="F228" s="13">
        <f ca="1">IF(CRDAvantMensualite&lt;&gt;"",CRDAvantMensualite*(TauxNominalEmprunt/NbMensualitésParAn0),"")</f>
        <v>38.907230398649077</v>
      </c>
      <c r="G228" s="13">
        <f t="shared" ca="1" si="32"/>
        <v>9.0783537596847843</v>
      </c>
      <c r="H228" s="13">
        <f t="shared" ca="1" si="36"/>
        <v>30176.149654606026</v>
      </c>
      <c r="I228" s="46"/>
      <c r="J228" s="21">
        <f t="shared" ca="1" si="33"/>
        <v>0</v>
      </c>
      <c r="K228" s="14">
        <f t="shared" ca="1" si="37"/>
        <v>997.62024847156681</v>
      </c>
      <c r="L228" s="14" t="str">
        <f ca="1">IF(OR(RemboursementAnticipé="",RemboursementAnticipé=0),"",IF(AND(RemboursementAnticipé&gt;0,IRAouinon="OUI"),MIN(0.03*(CRDAvantMensualite-MontantMensualité),TauxNominalEmprunt/2*J228),""))</f>
        <v/>
      </c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34">
        <f t="shared" ca="1" si="39"/>
        <v>31125.784318919261</v>
      </c>
      <c r="AB228" s="34">
        <f ca="1">IF(CRDAvantMensualite2="","",IF(CRDAvantMensualite2&lt;MontantMensualité0,CRDAvantMensualite2*(1+(TauxNominalEmprunt+TAEA)/12),MontantMensualité0))</f>
        <v>997.62024847156681</v>
      </c>
      <c r="AC228" s="35">
        <f t="shared" ca="1" si="34"/>
        <v>949.63466431323297</v>
      </c>
      <c r="AD228" s="35">
        <f ca="1">IF(CRDAvantMensualite2&lt;&gt;"",CRDAvantMensualite2*(TauxNominalEmprunt/NbMensualitésParAn0),"")</f>
        <v>38.907230398649077</v>
      </c>
      <c r="AE228" s="35">
        <f t="shared" ca="1" si="35"/>
        <v>30176.149654606026</v>
      </c>
    </row>
    <row r="229" spans="1:31" x14ac:dyDescent="0.25">
      <c r="A229" s="38">
        <f ca="1">IF(DescriptionOk,A228+1,"")</f>
        <v>210</v>
      </c>
      <c r="B229" s="40">
        <f t="shared" ca="1" si="30"/>
        <v>50390</v>
      </c>
      <c r="C229" s="13">
        <f t="shared" ca="1" si="38"/>
        <v>30176.149654606026</v>
      </c>
      <c r="D229" s="13">
        <f ca="1">IF(CRDAvantMensualite="","",IF(CRDAvantMensualite&lt;MontantMensualité0,CRDAvantMensualite*(1+(TauxNominalEmprunt+TAEA)/12),MontantMensualité0))</f>
        <v>997.62024847156681</v>
      </c>
      <c r="E229" s="13">
        <f t="shared" ca="1" si="31"/>
        <v>951.09868442071593</v>
      </c>
      <c r="F229" s="13">
        <f ca="1">IF(CRDAvantMensualite&lt;&gt;"",CRDAvantMensualite*(TauxNominalEmprunt/NbMensualitésParAn0),"")</f>
        <v>37.72018706825753</v>
      </c>
      <c r="G229" s="13">
        <f t="shared" ca="1" si="32"/>
        <v>8.8013769825934247</v>
      </c>
      <c r="H229" s="13">
        <f t="shared" ca="1" si="36"/>
        <v>29225.050970185312</v>
      </c>
      <c r="I229" s="46"/>
      <c r="J229" s="21">
        <f t="shared" ca="1" si="33"/>
        <v>0</v>
      </c>
      <c r="K229" s="14">
        <f t="shared" ca="1" si="37"/>
        <v>997.62024847156681</v>
      </c>
      <c r="L229" s="14" t="str">
        <f ca="1">IF(OR(RemboursementAnticipé="",RemboursementAnticipé=0),"",IF(AND(RemboursementAnticipé&gt;0,IRAouinon="OUI"),MIN(0.03*(CRDAvantMensualite-MontantMensualité),TauxNominalEmprunt/2*J229),""))</f>
        <v/>
      </c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34">
        <f t="shared" ca="1" si="39"/>
        <v>30176.149654606026</v>
      </c>
      <c r="AB229" s="34">
        <f ca="1">IF(CRDAvantMensualite2="","",IF(CRDAvantMensualite2&lt;MontantMensualité0,CRDAvantMensualite2*(1+(TauxNominalEmprunt+TAEA)/12),MontantMensualité0))</f>
        <v>997.62024847156681</v>
      </c>
      <c r="AC229" s="35">
        <f t="shared" ca="1" si="34"/>
        <v>951.09868442071593</v>
      </c>
      <c r="AD229" s="35">
        <f ca="1">IF(CRDAvantMensualite2&lt;&gt;"",CRDAvantMensualite2*(TauxNominalEmprunt/NbMensualitésParAn0),"")</f>
        <v>37.72018706825753</v>
      </c>
      <c r="AE229" s="35">
        <f t="shared" ca="1" si="35"/>
        <v>29225.050970185312</v>
      </c>
    </row>
    <row r="230" spans="1:31" x14ac:dyDescent="0.25">
      <c r="A230" s="38">
        <f ca="1">IF(DescriptionOk,A229+1,"")</f>
        <v>211</v>
      </c>
      <c r="B230" s="40">
        <f t="shared" ca="1" si="30"/>
        <v>50421</v>
      </c>
      <c r="C230" s="13">
        <f t="shared" ca="1" si="38"/>
        <v>29225.050970185312</v>
      </c>
      <c r="D230" s="13">
        <f ca="1">IF(CRDAvantMensualite="","",IF(CRDAvantMensualite&lt;MontantMensualité0,CRDAvantMensualite*(1+(TauxNominalEmprunt+TAEA)/12),MontantMensualité0))</f>
        <v>997.62024847156681</v>
      </c>
      <c r="E230" s="13">
        <f t="shared" ca="1" si="31"/>
        <v>952.56496155919785</v>
      </c>
      <c r="F230" s="13">
        <f ca="1">IF(CRDAvantMensualite&lt;&gt;"",CRDAvantMensualite*(TauxNominalEmprunt/NbMensualitésParAn0),"")</f>
        <v>36.531313712731638</v>
      </c>
      <c r="G230" s="13">
        <f t="shared" ca="1" si="32"/>
        <v>8.5239731996373838</v>
      </c>
      <c r="H230" s="13">
        <f t="shared" ca="1" si="36"/>
        <v>28272.486008626114</v>
      </c>
      <c r="I230" s="46"/>
      <c r="J230" s="21">
        <f t="shared" ca="1" si="33"/>
        <v>0</v>
      </c>
      <c r="K230" s="14">
        <f t="shared" ca="1" si="37"/>
        <v>997.62024847156681</v>
      </c>
      <c r="L230" s="14" t="str">
        <f ca="1">IF(OR(RemboursementAnticipé="",RemboursementAnticipé=0),"",IF(AND(RemboursementAnticipé&gt;0,IRAouinon="OUI"),MIN(0.03*(CRDAvantMensualite-MontantMensualité),TauxNominalEmprunt/2*J230),""))</f>
        <v/>
      </c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34">
        <f t="shared" ca="1" si="39"/>
        <v>29225.050970185312</v>
      </c>
      <c r="AB230" s="34">
        <f ca="1">IF(CRDAvantMensualite2="","",IF(CRDAvantMensualite2&lt;MontantMensualité0,CRDAvantMensualite2*(1+(TauxNominalEmprunt+TAEA)/12),MontantMensualité0))</f>
        <v>997.62024847156681</v>
      </c>
      <c r="AC230" s="35">
        <f t="shared" ca="1" si="34"/>
        <v>952.56496155919785</v>
      </c>
      <c r="AD230" s="35">
        <f ca="1">IF(CRDAvantMensualite2&lt;&gt;"",CRDAvantMensualite2*(TauxNominalEmprunt/NbMensualitésParAn0),"")</f>
        <v>36.531313712731638</v>
      </c>
      <c r="AE230" s="35">
        <f t="shared" ca="1" si="35"/>
        <v>28272.486008626114</v>
      </c>
    </row>
    <row r="231" spans="1:31" x14ac:dyDescent="0.25">
      <c r="A231" s="38">
        <f ca="1">IF(DescriptionOk,A230+1,"")</f>
        <v>212</v>
      </c>
      <c r="B231" s="40">
        <f t="shared" ca="1" si="30"/>
        <v>50452</v>
      </c>
      <c r="C231" s="13">
        <f t="shared" ca="1" si="38"/>
        <v>28272.486008626114</v>
      </c>
      <c r="D231" s="13">
        <f ca="1">IF(CRDAvantMensualite="","",IF(CRDAvantMensualite&lt;MontantMensualité0,CRDAvantMensualite*(1+(TauxNominalEmprunt+TAEA)/12),MontantMensualité0))</f>
        <v>997.62024847156681</v>
      </c>
      <c r="E231" s="13">
        <f t="shared" ca="1" si="31"/>
        <v>954.03349920826815</v>
      </c>
      <c r="F231" s="13">
        <f ca="1">IF(CRDAvantMensualite&lt;&gt;"",CRDAvantMensualite*(TauxNominalEmprunt/NbMensualitésParAn0),"")</f>
        <v>35.340607510782647</v>
      </c>
      <c r="G231" s="13">
        <f t="shared" ca="1" si="32"/>
        <v>8.2461417525159515</v>
      </c>
      <c r="H231" s="13">
        <f t="shared" ca="1" si="36"/>
        <v>27318.452509417846</v>
      </c>
      <c r="I231" s="46"/>
      <c r="J231" s="21">
        <f t="shared" ca="1" si="33"/>
        <v>0</v>
      </c>
      <c r="K231" s="14">
        <f t="shared" ca="1" si="37"/>
        <v>997.62024847156681</v>
      </c>
      <c r="L231" s="14" t="str">
        <f ca="1">IF(OR(RemboursementAnticipé="",RemboursementAnticipé=0),"",IF(AND(RemboursementAnticipé&gt;0,IRAouinon="OUI"),MIN(0.03*(CRDAvantMensualite-MontantMensualité),TauxNominalEmprunt/2*J231),""))</f>
        <v/>
      </c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34">
        <f t="shared" ca="1" si="39"/>
        <v>28272.486008626114</v>
      </c>
      <c r="AB231" s="34">
        <f ca="1">IF(CRDAvantMensualite2="","",IF(CRDAvantMensualite2&lt;MontantMensualité0,CRDAvantMensualite2*(1+(TauxNominalEmprunt+TAEA)/12),MontantMensualité0))</f>
        <v>997.62024847156681</v>
      </c>
      <c r="AC231" s="35">
        <f t="shared" ca="1" si="34"/>
        <v>954.03349920826815</v>
      </c>
      <c r="AD231" s="35">
        <f ca="1">IF(CRDAvantMensualite2&lt;&gt;"",CRDAvantMensualite2*(TauxNominalEmprunt/NbMensualitésParAn0),"")</f>
        <v>35.340607510782647</v>
      </c>
      <c r="AE231" s="35">
        <f t="shared" ca="1" si="35"/>
        <v>27318.452509417846</v>
      </c>
    </row>
    <row r="232" spans="1:31" x14ac:dyDescent="0.25">
      <c r="A232" s="38">
        <f ca="1">IF(DescriptionOk,A231+1,"")</f>
        <v>213</v>
      </c>
      <c r="B232" s="40">
        <f t="shared" ca="1" si="30"/>
        <v>50480</v>
      </c>
      <c r="C232" s="13">
        <f t="shared" ca="1" si="38"/>
        <v>27318.452509417846</v>
      </c>
      <c r="D232" s="13">
        <f ca="1">IF(CRDAvantMensualite="","",IF(CRDAvantMensualite&lt;MontantMensualité0,CRDAvantMensualite*(1+(TauxNominalEmprunt+TAEA)/12),MontantMensualité0))</f>
        <v>997.62024847156681</v>
      </c>
      <c r="E232" s="13">
        <f t="shared" ca="1" si="31"/>
        <v>955.50430085288087</v>
      </c>
      <c r="F232" s="13">
        <f ca="1">IF(CRDAvantMensualite&lt;&gt;"",CRDAvantMensualite*(TauxNominalEmprunt/NbMensualitésParAn0),"")</f>
        <v>34.148065636772309</v>
      </c>
      <c r="G232" s="13">
        <f t="shared" ca="1" si="32"/>
        <v>7.9678819819135391</v>
      </c>
      <c r="H232" s="13">
        <f t="shared" ca="1" si="36"/>
        <v>26362.948208564965</v>
      </c>
      <c r="I232" s="46"/>
      <c r="J232" s="21">
        <f t="shared" ca="1" si="33"/>
        <v>0</v>
      </c>
      <c r="K232" s="14">
        <f t="shared" ca="1" si="37"/>
        <v>997.62024847156681</v>
      </c>
      <c r="L232" s="14" t="str">
        <f ca="1">IF(OR(RemboursementAnticipé="",RemboursementAnticipé=0),"",IF(AND(RemboursementAnticipé&gt;0,IRAouinon="OUI"),MIN(0.03*(CRDAvantMensualite-MontantMensualité),TauxNominalEmprunt/2*J232),""))</f>
        <v/>
      </c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34">
        <f t="shared" ca="1" si="39"/>
        <v>27318.452509417846</v>
      </c>
      <c r="AB232" s="34">
        <f ca="1">IF(CRDAvantMensualite2="","",IF(CRDAvantMensualite2&lt;MontantMensualité0,CRDAvantMensualite2*(1+(TauxNominalEmprunt+TAEA)/12),MontantMensualité0))</f>
        <v>997.62024847156681</v>
      </c>
      <c r="AC232" s="35">
        <f t="shared" ca="1" si="34"/>
        <v>955.50430085288087</v>
      </c>
      <c r="AD232" s="35">
        <f ca="1">IF(CRDAvantMensualite2&lt;&gt;"",CRDAvantMensualite2*(TauxNominalEmprunt/NbMensualitésParAn0),"")</f>
        <v>34.148065636772309</v>
      </c>
      <c r="AE232" s="35">
        <f t="shared" ca="1" si="35"/>
        <v>26362.948208564965</v>
      </c>
    </row>
    <row r="233" spans="1:31" x14ac:dyDescent="0.25">
      <c r="A233" s="38">
        <f ca="1">IF(DescriptionOk,A232+1,"")</f>
        <v>214</v>
      </c>
      <c r="B233" s="40">
        <f t="shared" ca="1" si="30"/>
        <v>50511</v>
      </c>
      <c r="C233" s="13">
        <f t="shared" ca="1" si="38"/>
        <v>26362.948208564965</v>
      </c>
      <c r="D233" s="13">
        <f ca="1">IF(CRDAvantMensualite="","",IF(CRDAvantMensualite&lt;MontantMensualité0,CRDAvantMensualite*(1+(TauxNominalEmprunt+TAEA)/12),MontantMensualité0))</f>
        <v>997.62024847156681</v>
      </c>
      <c r="E233" s="13">
        <f t="shared" ca="1" si="31"/>
        <v>956.97736998336256</v>
      </c>
      <c r="F233" s="13">
        <f ca="1">IF(CRDAvantMensualite&lt;&gt;"",CRDAvantMensualite*(TauxNominalEmprunt/NbMensualitésParAn0),"")</f>
        <v>32.953685260706209</v>
      </c>
      <c r="G233" s="13">
        <f t="shared" ca="1" si="32"/>
        <v>7.6891932274981158</v>
      </c>
      <c r="H233" s="13">
        <f t="shared" ca="1" si="36"/>
        <v>25405.970838581601</v>
      </c>
      <c r="I233" s="46"/>
      <c r="J233" s="21">
        <f t="shared" ca="1" si="33"/>
        <v>0</v>
      </c>
      <c r="K233" s="14">
        <f t="shared" ca="1" si="37"/>
        <v>997.62024847156681</v>
      </c>
      <c r="L233" s="14" t="str">
        <f ca="1">IF(OR(RemboursementAnticipé="",RemboursementAnticipé=0),"",IF(AND(RemboursementAnticipé&gt;0,IRAouinon="OUI"),MIN(0.03*(CRDAvantMensualite-MontantMensualité),TauxNominalEmprunt/2*J233),""))</f>
        <v/>
      </c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34">
        <f t="shared" ca="1" si="39"/>
        <v>26362.948208564965</v>
      </c>
      <c r="AB233" s="34">
        <f ca="1">IF(CRDAvantMensualite2="","",IF(CRDAvantMensualite2&lt;MontantMensualité0,CRDAvantMensualite2*(1+(TauxNominalEmprunt+TAEA)/12),MontantMensualité0))</f>
        <v>997.62024847156681</v>
      </c>
      <c r="AC233" s="35">
        <f t="shared" ca="1" si="34"/>
        <v>956.97736998336256</v>
      </c>
      <c r="AD233" s="35">
        <f ca="1">IF(CRDAvantMensualite2&lt;&gt;"",CRDAvantMensualite2*(TauxNominalEmprunt/NbMensualitésParAn0),"")</f>
        <v>32.953685260706209</v>
      </c>
      <c r="AE233" s="35">
        <f t="shared" ca="1" si="35"/>
        <v>25405.970838581601</v>
      </c>
    </row>
    <row r="234" spans="1:31" x14ac:dyDescent="0.25">
      <c r="A234" s="38">
        <f ca="1">IF(DescriptionOk,A233+1,"")</f>
        <v>215</v>
      </c>
      <c r="B234" s="40">
        <f t="shared" ca="1" si="30"/>
        <v>50541</v>
      </c>
      <c r="C234" s="13">
        <f t="shared" ca="1" si="38"/>
        <v>25405.970838581601</v>
      </c>
      <c r="D234" s="13">
        <f ca="1">IF(CRDAvantMensualite="","",IF(CRDAvantMensualite&lt;MontantMensualité0,CRDAvantMensualite*(1+(TauxNominalEmprunt+TAEA)/12),MontantMensualité0))</f>
        <v>997.62024847156681</v>
      </c>
      <c r="E234" s="13">
        <f t="shared" ca="1" si="31"/>
        <v>958.45271009542023</v>
      </c>
      <c r="F234" s="13">
        <f ca="1">IF(CRDAvantMensualite&lt;&gt;"",CRDAvantMensualite*(TauxNominalEmprunt/NbMensualitésParAn0),"")</f>
        <v>31.757463548227001</v>
      </c>
      <c r="G234" s="13">
        <f t="shared" ca="1" si="32"/>
        <v>7.410074827919634</v>
      </c>
      <c r="H234" s="13">
        <f t="shared" ca="1" si="36"/>
        <v>24447.518128486179</v>
      </c>
      <c r="I234" s="46"/>
      <c r="J234" s="21">
        <f t="shared" ca="1" si="33"/>
        <v>0</v>
      </c>
      <c r="K234" s="14">
        <f t="shared" ca="1" si="37"/>
        <v>997.62024847156681</v>
      </c>
      <c r="L234" s="14" t="str">
        <f ca="1">IF(OR(RemboursementAnticipé="",RemboursementAnticipé=0),"",IF(AND(RemboursementAnticipé&gt;0,IRAouinon="OUI"),MIN(0.03*(CRDAvantMensualite-MontantMensualité),TauxNominalEmprunt/2*J234),""))</f>
        <v/>
      </c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34">
        <f t="shared" ca="1" si="39"/>
        <v>25405.970838581601</v>
      </c>
      <c r="AB234" s="34">
        <f ca="1">IF(CRDAvantMensualite2="","",IF(CRDAvantMensualite2&lt;MontantMensualité0,CRDAvantMensualite2*(1+(TauxNominalEmprunt+TAEA)/12),MontantMensualité0))</f>
        <v>997.62024847156681</v>
      </c>
      <c r="AC234" s="35">
        <f t="shared" ca="1" si="34"/>
        <v>958.45271009542023</v>
      </c>
      <c r="AD234" s="35">
        <f ca="1">IF(CRDAvantMensualite2&lt;&gt;"",CRDAvantMensualite2*(TauxNominalEmprunt/NbMensualitésParAn0),"")</f>
        <v>31.757463548227001</v>
      </c>
      <c r="AE234" s="35">
        <f t="shared" ca="1" si="35"/>
        <v>24447.518128486179</v>
      </c>
    </row>
    <row r="235" spans="1:31" x14ac:dyDescent="0.25">
      <c r="A235" s="39">
        <f ca="1">IF(DescriptionOk,A234+1,"")</f>
        <v>216</v>
      </c>
      <c r="B235" s="41">
        <f t="shared" ca="1" si="30"/>
        <v>50572</v>
      </c>
      <c r="C235" s="16">
        <f t="shared" ca="1" si="38"/>
        <v>24447.518128486179</v>
      </c>
      <c r="D235" s="16">
        <f ca="1">IF(CRDAvantMensualite="","",IF(CRDAvantMensualite&lt;MontantMensualité0,CRDAvantMensualite*(1+(TauxNominalEmprunt+TAEA)/12),MontantMensualité0))</f>
        <v>997.62024847156681</v>
      </c>
      <c r="E235" s="16">
        <f t="shared" ca="1" si="31"/>
        <v>959.93032469015066</v>
      </c>
      <c r="F235" s="16">
        <f ca="1">IF(CRDAvantMensualite&lt;&gt;"",CRDAvantMensualite*(TauxNominalEmprunt/NbMensualitésParAn0),"")</f>
        <v>30.559397660607726</v>
      </c>
      <c r="G235" s="16">
        <f t="shared" ca="1" si="32"/>
        <v>7.1305261208084696</v>
      </c>
      <c r="H235" s="16">
        <f t="shared" ca="1" si="36"/>
        <v>23487.587803796028</v>
      </c>
      <c r="I235" s="46"/>
      <c r="J235" s="22">
        <f t="shared" ca="1" si="33"/>
        <v>0</v>
      </c>
      <c r="K235" s="15">
        <f t="shared" ca="1" si="37"/>
        <v>997.62024847156681</v>
      </c>
      <c r="L235" s="15" t="str">
        <f ca="1">IF(OR(RemboursementAnticipé="",RemboursementAnticipé=0),"",IF(AND(RemboursementAnticipé&gt;0,IRAouinon="OUI"),MIN(0.03*(CRDAvantMensualite-MontantMensualité),TauxNominalEmprunt/2*J235),""))</f>
        <v/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34">
        <f t="shared" ca="1" si="39"/>
        <v>24447.518128486179</v>
      </c>
      <c r="AB235" s="34">
        <f ca="1">IF(CRDAvantMensualite2="","",IF(CRDAvantMensualite2&lt;MontantMensualité0,CRDAvantMensualite2*(1+(TauxNominalEmprunt+TAEA)/12),MontantMensualité0))</f>
        <v>997.62024847156681</v>
      </c>
      <c r="AC235" s="35">
        <f t="shared" ca="1" si="34"/>
        <v>959.93032469015066</v>
      </c>
      <c r="AD235" s="35">
        <f ca="1">IF(CRDAvantMensualite2&lt;&gt;"",CRDAvantMensualite2*(TauxNominalEmprunt/NbMensualitésParAn0),"")</f>
        <v>30.559397660607726</v>
      </c>
      <c r="AE235" s="35">
        <f t="shared" ca="1" si="35"/>
        <v>23487.587803796028</v>
      </c>
    </row>
    <row r="236" spans="1:31" x14ac:dyDescent="0.25">
      <c r="A236" s="38">
        <f ca="1">IF(DescriptionOk,A235+1,"")</f>
        <v>217</v>
      </c>
      <c r="B236" s="40">
        <f t="shared" ca="1" si="30"/>
        <v>50602</v>
      </c>
      <c r="C236" s="13">
        <f t="shared" ca="1" si="38"/>
        <v>23487.587803796028</v>
      </c>
      <c r="D236" s="13">
        <f ca="1">IF(CRDAvantMensualite="","",IF(CRDAvantMensualite&lt;MontantMensualité0,CRDAvantMensualite*(1+(TauxNominalEmprunt+TAEA)/12),MontantMensualité0))</f>
        <v>997.62024847156681</v>
      </c>
      <c r="E236" s="13">
        <f t="shared" ca="1" si="31"/>
        <v>961.41021727404791</v>
      </c>
      <c r="F236" s="13">
        <f ca="1">IF(CRDAvantMensualite&lt;&gt;"",CRDAvantMensualite*(TauxNominalEmprunt/NbMensualitésParAn0),"")</f>
        <v>29.359484754745036</v>
      </c>
      <c r="G236" s="13">
        <f t="shared" ca="1" si="32"/>
        <v>6.8505464427738421</v>
      </c>
      <c r="H236" s="13">
        <f t="shared" ca="1" si="36"/>
        <v>22526.177586521979</v>
      </c>
      <c r="I236" s="46"/>
      <c r="J236" s="21">
        <f t="shared" ca="1" si="33"/>
        <v>0</v>
      </c>
      <c r="K236" s="14">
        <f t="shared" ca="1" si="37"/>
        <v>997.62024847156681</v>
      </c>
      <c r="L236" s="14" t="str">
        <f ca="1">IF(OR(RemboursementAnticipé="",RemboursementAnticipé=0),"",IF(AND(RemboursementAnticipé&gt;0,IRAouinon="OUI"),MIN(0.03*(CRDAvantMensualite-MontantMensualité),TauxNominalEmprunt/2*J236),""))</f>
        <v/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34">
        <f t="shared" ca="1" si="39"/>
        <v>23487.587803796028</v>
      </c>
      <c r="AB236" s="34">
        <f ca="1">IF(CRDAvantMensualite2="","",IF(CRDAvantMensualite2&lt;MontantMensualité0,CRDAvantMensualite2*(1+(TauxNominalEmprunt+TAEA)/12),MontantMensualité0))</f>
        <v>997.62024847156681</v>
      </c>
      <c r="AC236" s="35">
        <f t="shared" ca="1" si="34"/>
        <v>961.41021727404791</v>
      </c>
      <c r="AD236" s="35">
        <f ca="1">IF(CRDAvantMensualite2&lt;&gt;"",CRDAvantMensualite2*(TauxNominalEmprunt/NbMensualitésParAn0),"")</f>
        <v>29.359484754745036</v>
      </c>
      <c r="AE236" s="35">
        <f t="shared" ca="1" si="35"/>
        <v>22526.177586521979</v>
      </c>
    </row>
    <row r="237" spans="1:31" x14ac:dyDescent="0.25">
      <c r="A237" s="38">
        <f ca="1">IF(DescriptionOk,A236+1,"")</f>
        <v>218</v>
      </c>
      <c r="B237" s="40">
        <f t="shared" ca="1" si="30"/>
        <v>50633</v>
      </c>
      <c r="C237" s="13">
        <f t="shared" ca="1" si="38"/>
        <v>22526.177586521979</v>
      </c>
      <c r="D237" s="13">
        <f ca="1">IF(CRDAvantMensualite="","",IF(CRDAvantMensualite&lt;MontantMensualité0,CRDAvantMensualite*(1+(TauxNominalEmprunt+TAEA)/12),MontantMensualité0))</f>
        <v>997.62024847156681</v>
      </c>
      <c r="E237" s="13">
        <f t="shared" ca="1" si="31"/>
        <v>962.89239135901209</v>
      </c>
      <c r="F237" s="13">
        <f ca="1">IF(CRDAvantMensualite&lt;&gt;"",CRDAvantMensualite*(TauxNominalEmprunt/NbMensualitésParAn0),"")</f>
        <v>28.157721983152474</v>
      </c>
      <c r="G237" s="13">
        <f t="shared" ca="1" si="32"/>
        <v>6.5701351294022441</v>
      </c>
      <c r="H237" s="13">
        <f t="shared" ca="1" si="36"/>
        <v>21563.285195162967</v>
      </c>
      <c r="I237" s="46"/>
      <c r="J237" s="21">
        <f t="shared" ca="1" si="33"/>
        <v>0</v>
      </c>
      <c r="K237" s="14">
        <f t="shared" ca="1" si="37"/>
        <v>997.62024847156681</v>
      </c>
      <c r="L237" s="14" t="str">
        <f ca="1">IF(OR(RemboursementAnticipé="",RemboursementAnticipé=0),"",IF(AND(RemboursementAnticipé&gt;0,IRAouinon="OUI"),MIN(0.03*(CRDAvantMensualite-MontantMensualité),TauxNominalEmprunt/2*J237),""))</f>
        <v/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34">
        <f t="shared" ca="1" si="39"/>
        <v>22526.177586521979</v>
      </c>
      <c r="AB237" s="34">
        <f ca="1">IF(CRDAvantMensualite2="","",IF(CRDAvantMensualite2&lt;MontantMensualité0,CRDAvantMensualite2*(1+(TauxNominalEmprunt+TAEA)/12),MontantMensualité0))</f>
        <v>997.62024847156681</v>
      </c>
      <c r="AC237" s="35">
        <f t="shared" ca="1" si="34"/>
        <v>962.89239135901209</v>
      </c>
      <c r="AD237" s="35">
        <f ca="1">IF(CRDAvantMensualite2&lt;&gt;"",CRDAvantMensualite2*(TauxNominalEmprunt/NbMensualitésParAn0),"")</f>
        <v>28.157721983152474</v>
      </c>
      <c r="AE237" s="35">
        <f t="shared" ca="1" si="35"/>
        <v>21563.285195162967</v>
      </c>
    </row>
    <row r="238" spans="1:31" x14ac:dyDescent="0.25">
      <c r="A238" s="38">
        <f ca="1">IF(DescriptionOk,A237+1,"")</f>
        <v>219</v>
      </c>
      <c r="B238" s="40">
        <f t="shared" ca="1" si="30"/>
        <v>50664</v>
      </c>
      <c r="C238" s="13">
        <f t="shared" ca="1" si="38"/>
        <v>21563.285195162967</v>
      </c>
      <c r="D238" s="13">
        <f ca="1">IF(CRDAvantMensualite="","",IF(CRDAvantMensualite&lt;MontantMensualité0,CRDAvantMensualite*(1+(TauxNominalEmprunt+TAEA)/12),MontantMensualité0))</f>
        <v>997.62024847156681</v>
      </c>
      <c r="E238" s="13">
        <f t="shared" ca="1" si="31"/>
        <v>964.3768504623572</v>
      </c>
      <c r="F238" s="13">
        <f ca="1">IF(CRDAvantMensualite&lt;&gt;"",CRDAvantMensualite*(TauxNominalEmprunt/NbMensualitésParAn0),"")</f>
        <v>26.954106493953709</v>
      </c>
      <c r="G238" s="13">
        <f t="shared" ca="1" si="32"/>
        <v>6.2892915152558659</v>
      </c>
      <c r="H238" s="13">
        <f t="shared" ca="1" si="36"/>
        <v>20598.908344700609</v>
      </c>
      <c r="I238" s="46"/>
      <c r="J238" s="21">
        <f t="shared" ca="1" si="33"/>
        <v>0</v>
      </c>
      <c r="K238" s="14">
        <f t="shared" ca="1" si="37"/>
        <v>997.62024847156681</v>
      </c>
      <c r="L238" s="14" t="str">
        <f ca="1">IF(OR(RemboursementAnticipé="",RemboursementAnticipé=0),"",IF(AND(RemboursementAnticipé&gt;0,IRAouinon="OUI"),MIN(0.03*(CRDAvantMensualite-MontantMensualité),TauxNominalEmprunt/2*J238),""))</f>
        <v/>
      </c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34">
        <f t="shared" ca="1" si="39"/>
        <v>21563.285195162967</v>
      </c>
      <c r="AB238" s="34">
        <f ca="1">IF(CRDAvantMensualite2="","",IF(CRDAvantMensualite2&lt;MontantMensualité0,CRDAvantMensualite2*(1+(TauxNominalEmprunt+TAEA)/12),MontantMensualité0))</f>
        <v>997.62024847156681</v>
      </c>
      <c r="AC238" s="35">
        <f t="shared" ca="1" si="34"/>
        <v>964.3768504623572</v>
      </c>
      <c r="AD238" s="35">
        <f ca="1">IF(CRDAvantMensualite2&lt;&gt;"",CRDAvantMensualite2*(TauxNominalEmprunt/NbMensualitésParAn0),"")</f>
        <v>26.954106493953709</v>
      </c>
      <c r="AE238" s="35">
        <f t="shared" ca="1" si="35"/>
        <v>20598.908344700609</v>
      </c>
    </row>
    <row r="239" spans="1:31" x14ac:dyDescent="0.25">
      <c r="A239" s="38">
        <f ca="1">IF(DescriptionOk,A238+1,"")</f>
        <v>220</v>
      </c>
      <c r="B239" s="40">
        <f t="shared" ca="1" si="30"/>
        <v>50694</v>
      </c>
      <c r="C239" s="13">
        <f t="shared" ca="1" si="38"/>
        <v>20598.908344700609</v>
      </c>
      <c r="D239" s="13">
        <f ca="1">IF(CRDAvantMensualite="","",IF(CRDAvantMensualite&lt;MontantMensualité0,CRDAvantMensualite*(1+(TauxNominalEmprunt+TAEA)/12),MontantMensualité0))</f>
        <v>997.62024847156681</v>
      </c>
      <c r="E239" s="13">
        <f t="shared" ca="1" si="31"/>
        <v>965.86359810682006</v>
      </c>
      <c r="F239" s="13">
        <f ca="1">IF(CRDAvantMensualite&lt;&gt;"",CRDAvantMensualite*(TauxNominalEmprunt/NbMensualitésParAn0),"")</f>
        <v>25.748635430875762</v>
      </c>
      <c r="G239" s="13">
        <f t="shared" ca="1" si="32"/>
        <v>6.0080149338710109</v>
      </c>
      <c r="H239" s="13">
        <f t="shared" ca="1" si="36"/>
        <v>19633.04474659379</v>
      </c>
      <c r="I239" s="46"/>
      <c r="J239" s="21">
        <f t="shared" ca="1" si="33"/>
        <v>0</v>
      </c>
      <c r="K239" s="14">
        <f t="shared" ca="1" si="37"/>
        <v>997.62024847156681</v>
      </c>
      <c r="L239" s="14" t="str">
        <f ca="1">IF(OR(RemboursementAnticipé="",RemboursementAnticipé=0),"",IF(AND(RemboursementAnticipé&gt;0,IRAouinon="OUI"),MIN(0.03*(CRDAvantMensualite-MontantMensualité),TauxNominalEmprunt/2*J239),""))</f>
        <v/>
      </c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34">
        <f t="shared" ca="1" si="39"/>
        <v>20598.908344700609</v>
      </c>
      <c r="AB239" s="34">
        <f ca="1">IF(CRDAvantMensualite2="","",IF(CRDAvantMensualite2&lt;MontantMensualité0,CRDAvantMensualite2*(1+(TauxNominalEmprunt+TAEA)/12),MontantMensualité0))</f>
        <v>997.62024847156681</v>
      </c>
      <c r="AC239" s="35">
        <f t="shared" ca="1" si="34"/>
        <v>965.86359810682006</v>
      </c>
      <c r="AD239" s="35">
        <f ca="1">IF(CRDAvantMensualite2&lt;&gt;"",CRDAvantMensualite2*(TauxNominalEmprunt/NbMensualitésParAn0),"")</f>
        <v>25.748635430875762</v>
      </c>
      <c r="AE239" s="35">
        <f t="shared" ca="1" si="35"/>
        <v>19633.04474659379</v>
      </c>
    </row>
    <row r="240" spans="1:31" x14ac:dyDescent="0.25">
      <c r="A240" s="38">
        <f ca="1">IF(DescriptionOk,A239+1,"")</f>
        <v>221</v>
      </c>
      <c r="B240" s="40">
        <f t="shared" ca="1" si="30"/>
        <v>50725</v>
      </c>
      <c r="C240" s="13">
        <f t="shared" ca="1" si="38"/>
        <v>19633.04474659379</v>
      </c>
      <c r="D240" s="13">
        <f ca="1">IF(CRDAvantMensualite="","",IF(CRDAvantMensualite&lt;MontantMensualité0,CRDAvantMensualite*(1+(TauxNominalEmprunt+TAEA)/12),MontantMensualité0))</f>
        <v>997.62024847156681</v>
      </c>
      <c r="E240" s="13">
        <f t="shared" ca="1" si="31"/>
        <v>967.35263782056802</v>
      </c>
      <c r="F240" s="13">
        <f ca="1">IF(CRDAvantMensualite&lt;&gt;"",CRDAvantMensualite*(TauxNominalEmprunt/NbMensualitésParAn0),"")</f>
        <v>24.541305933242239</v>
      </c>
      <c r="G240" s="13">
        <f t="shared" ca="1" si="32"/>
        <v>5.7263047177565225</v>
      </c>
      <c r="H240" s="13">
        <f t="shared" ca="1" si="36"/>
        <v>18665.692108773223</v>
      </c>
      <c r="I240" s="46"/>
      <c r="J240" s="21">
        <f t="shared" ca="1" si="33"/>
        <v>0</v>
      </c>
      <c r="K240" s="14">
        <f t="shared" ca="1" si="37"/>
        <v>997.62024847156681</v>
      </c>
      <c r="L240" s="14" t="str">
        <f ca="1">IF(OR(RemboursementAnticipé="",RemboursementAnticipé=0),"",IF(AND(RemboursementAnticipé&gt;0,IRAouinon="OUI"),MIN(0.03*(CRDAvantMensualite-MontantMensualité),TauxNominalEmprunt/2*J240),""))</f>
        <v/>
      </c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34">
        <f t="shared" ca="1" si="39"/>
        <v>19633.04474659379</v>
      </c>
      <c r="AB240" s="34">
        <f ca="1">IF(CRDAvantMensualite2="","",IF(CRDAvantMensualite2&lt;MontantMensualité0,CRDAvantMensualite2*(1+(TauxNominalEmprunt+TAEA)/12),MontantMensualité0))</f>
        <v>997.62024847156681</v>
      </c>
      <c r="AC240" s="35">
        <f t="shared" ca="1" si="34"/>
        <v>967.35263782056802</v>
      </c>
      <c r="AD240" s="35">
        <f ca="1">IF(CRDAvantMensualite2&lt;&gt;"",CRDAvantMensualite2*(TauxNominalEmprunt/NbMensualitésParAn0),"")</f>
        <v>24.541305933242239</v>
      </c>
      <c r="AE240" s="35">
        <f t="shared" ca="1" si="35"/>
        <v>18665.692108773223</v>
      </c>
    </row>
    <row r="241" spans="1:31" x14ac:dyDescent="0.25">
      <c r="A241" s="38">
        <f ca="1">IF(DescriptionOk,A240+1,"")</f>
        <v>222</v>
      </c>
      <c r="B241" s="40">
        <f t="shared" ca="1" si="30"/>
        <v>50755</v>
      </c>
      <c r="C241" s="13">
        <f t="shared" ca="1" si="38"/>
        <v>18665.692108773223</v>
      </c>
      <c r="D241" s="13">
        <f ca="1">IF(CRDAvantMensualite="","",IF(CRDAvantMensualite&lt;MontantMensualité0,CRDAvantMensualite*(1+(TauxNominalEmprunt+TAEA)/12),MontantMensualité0))</f>
        <v>997.62024847156681</v>
      </c>
      <c r="E241" s="13">
        <f t="shared" ca="1" si="31"/>
        <v>968.84397313720808</v>
      </c>
      <c r="F241" s="13">
        <f ca="1">IF(CRDAvantMensualite&lt;&gt;"",CRDAvantMensualite*(TauxNominalEmprunt/NbMensualitésParAn0),"")</f>
        <v>23.332115135966529</v>
      </c>
      <c r="G241" s="13">
        <f t="shared" ca="1" si="32"/>
        <v>5.4441601983921908</v>
      </c>
      <c r="H241" s="13">
        <f t="shared" ca="1" si="36"/>
        <v>17696.848135636013</v>
      </c>
      <c r="I241" s="46"/>
      <c r="J241" s="21">
        <f t="shared" ca="1" si="33"/>
        <v>0</v>
      </c>
      <c r="K241" s="14">
        <f t="shared" ca="1" si="37"/>
        <v>997.62024847156681</v>
      </c>
      <c r="L241" s="14" t="str">
        <f ca="1">IF(OR(RemboursementAnticipé="",RemboursementAnticipé=0),"",IF(AND(RemboursementAnticipé&gt;0,IRAouinon="OUI"),MIN(0.03*(CRDAvantMensualite-MontantMensualité),TauxNominalEmprunt/2*J241),""))</f>
        <v/>
      </c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34">
        <f t="shared" ca="1" si="39"/>
        <v>18665.692108773223</v>
      </c>
      <c r="AB241" s="34">
        <f ca="1">IF(CRDAvantMensualite2="","",IF(CRDAvantMensualite2&lt;MontantMensualité0,CRDAvantMensualite2*(1+(TauxNominalEmprunt+TAEA)/12),MontantMensualité0))</f>
        <v>997.62024847156681</v>
      </c>
      <c r="AC241" s="35">
        <f t="shared" ca="1" si="34"/>
        <v>968.84397313720808</v>
      </c>
      <c r="AD241" s="35">
        <f ca="1">IF(CRDAvantMensualite2&lt;&gt;"",CRDAvantMensualite2*(TauxNominalEmprunt/NbMensualitésParAn0),"")</f>
        <v>23.332115135966529</v>
      </c>
      <c r="AE241" s="35">
        <f t="shared" ca="1" si="35"/>
        <v>17696.848135636013</v>
      </c>
    </row>
    <row r="242" spans="1:31" x14ac:dyDescent="0.25">
      <c r="A242" s="38">
        <f ca="1">IF(DescriptionOk,A241+1,"")</f>
        <v>223</v>
      </c>
      <c r="B242" s="40">
        <f t="shared" ca="1" si="30"/>
        <v>50786</v>
      </c>
      <c r="C242" s="13">
        <f t="shared" ca="1" si="38"/>
        <v>17696.848135636013</v>
      </c>
      <c r="D242" s="13">
        <f ca="1">IF(CRDAvantMensualite="","",IF(CRDAvantMensualite&lt;MontantMensualité0,CRDAvantMensualite*(1+(TauxNominalEmprunt+TAEA)/12),MontantMensualité0))</f>
        <v>997.62024847156681</v>
      </c>
      <c r="E242" s="13">
        <f t="shared" ca="1" si="31"/>
        <v>970.33760759579468</v>
      </c>
      <c r="F242" s="13">
        <f ca="1">IF(CRDAvantMensualite&lt;&gt;"",CRDAvantMensualite*(TauxNominalEmprunt/NbMensualitésParAn0),"")</f>
        <v>22.121060169545018</v>
      </c>
      <c r="G242" s="13">
        <f t="shared" ca="1" si="32"/>
        <v>5.1615807062271708</v>
      </c>
      <c r="H242" s="13">
        <f t="shared" ca="1" si="36"/>
        <v>16726.51052804022</v>
      </c>
      <c r="I242" s="46"/>
      <c r="J242" s="21">
        <f t="shared" ca="1" si="33"/>
        <v>0</v>
      </c>
      <c r="K242" s="14">
        <f t="shared" ca="1" si="37"/>
        <v>997.62024847156681</v>
      </c>
      <c r="L242" s="14" t="str">
        <f ca="1">IF(OR(RemboursementAnticipé="",RemboursementAnticipé=0),"",IF(AND(RemboursementAnticipé&gt;0,IRAouinon="OUI"),MIN(0.03*(CRDAvantMensualite-MontantMensualité),TauxNominalEmprunt/2*J242),""))</f>
        <v/>
      </c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34">
        <f t="shared" ca="1" si="39"/>
        <v>17696.848135636013</v>
      </c>
      <c r="AB242" s="34">
        <f ca="1">IF(CRDAvantMensualite2="","",IF(CRDAvantMensualite2&lt;MontantMensualité0,CRDAvantMensualite2*(1+(TauxNominalEmprunt+TAEA)/12),MontantMensualité0))</f>
        <v>997.62024847156681</v>
      </c>
      <c r="AC242" s="35">
        <f t="shared" ca="1" si="34"/>
        <v>970.33760759579468</v>
      </c>
      <c r="AD242" s="35">
        <f ca="1">IF(CRDAvantMensualite2&lt;&gt;"",CRDAvantMensualite2*(TauxNominalEmprunt/NbMensualitésParAn0),"")</f>
        <v>22.121060169545018</v>
      </c>
      <c r="AE242" s="35">
        <f t="shared" ca="1" si="35"/>
        <v>16726.51052804022</v>
      </c>
    </row>
    <row r="243" spans="1:31" x14ac:dyDescent="0.25">
      <c r="A243" s="38">
        <f ca="1">IF(DescriptionOk,A242+1,"")</f>
        <v>224</v>
      </c>
      <c r="B243" s="40">
        <f t="shared" ca="1" si="30"/>
        <v>50817</v>
      </c>
      <c r="C243" s="13">
        <f t="shared" ca="1" si="38"/>
        <v>16726.51052804022</v>
      </c>
      <c r="D243" s="13">
        <f ca="1">IF(CRDAvantMensualite="","",IF(CRDAvantMensualite&lt;MontantMensualité0,CRDAvantMensualite*(1+(TauxNominalEmprunt+TAEA)/12),MontantMensualité0))</f>
        <v>997.62024847156681</v>
      </c>
      <c r="E243" s="13">
        <f t="shared" ca="1" si="31"/>
        <v>971.83354474083819</v>
      </c>
      <c r="F243" s="13">
        <f ca="1">IF(CRDAvantMensualite&lt;&gt;"",CRDAvantMensualite*(TauxNominalEmprunt/NbMensualitésParAn0),"")</f>
        <v>20.908138160050274</v>
      </c>
      <c r="G243" s="13">
        <f t="shared" ca="1" si="32"/>
        <v>4.8785655706783979</v>
      </c>
      <c r="H243" s="13">
        <f t="shared" ca="1" si="36"/>
        <v>15754.676983299381</v>
      </c>
      <c r="I243" s="46"/>
      <c r="J243" s="21">
        <f t="shared" ca="1" si="33"/>
        <v>0</v>
      </c>
      <c r="K243" s="14">
        <f t="shared" ca="1" si="37"/>
        <v>997.62024847156681</v>
      </c>
      <c r="L243" s="14" t="str">
        <f ca="1">IF(OR(RemboursementAnticipé="",RemboursementAnticipé=0),"",IF(AND(RemboursementAnticipé&gt;0,IRAouinon="OUI"),MIN(0.03*(CRDAvantMensualite-MontantMensualité),TauxNominalEmprunt/2*J243),""))</f>
        <v/>
      </c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34">
        <f t="shared" ca="1" si="39"/>
        <v>16726.51052804022</v>
      </c>
      <c r="AB243" s="34">
        <f ca="1">IF(CRDAvantMensualite2="","",IF(CRDAvantMensualite2&lt;MontantMensualité0,CRDAvantMensualite2*(1+(TauxNominalEmprunt+TAEA)/12),MontantMensualité0))</f>
        <v>997.62024847156681</v>
      </c>
      <c r="AC243" s="35">
        <f t="shared" ca="1" si="34"/>
        <v>971.83354474083819</v>
      </c>
      <c r="AD243" s="35">
        <f ca="1">IF(CRDAvantMensualite2&lt;&gt;"",CRDAvantMensualite2*(TauxNominalEmprunt/NbMensualitésParAn0),"")</f>
        <v>20.908138160050274</v>
      </c>
      <c r="AE243" s="35">
        <f t="shared" ca="1" si="35"/>
        <v>15754.676983299381</v>
      </c>
    </row>
    <row r="244" spans="1:31" x14ac:dyDescent="0.25">
      <c r="A244" s="38">
        <f ca="1">IF(DescriptionOk,A243+1,"")</f>
        <v>225</v>
      </c>
      <c r="B244" s="40">
        <f t="shared" ca="1" si="30"/>
        <v>50845</v>
      </c>
      <c r="C244" s="13">
        <f t="shared" ca="1" si="38"/>
        <v>15754.676983299381</v>
      </c>
      <c r="D244" s="13">
        <f ca="1">IF(CRDAvantMensualite="","",IF(CRDAvantMensualite&lt;MontantMensualité0,CRDAvantMensualite*(1+(TauxNominalEmprunt+TAEA)/12),MontantMensualité0))</f>
        <v>997.62024847156681</v>
      </c>
      <c r="E244" s="13">
        <f t="shared" ca="1" si="31"/>
        <v>973.33178812231358</v>
      </c>
      <c r="F244" s="13">
        <f ca="1">IF(CRDAvantMensualite&lt;&gt;"",CRDAvantMensualite*(TauxNominalEmprunt/NbMensualitésParAn0),"")</f>
        <v>19.693346229124227</v>
      </c>
      <c r="G244" s="13">
        <f t="shared" ca="1" si="32"/>
        <v>4.5951141201289865</v>
      </c>
      <c r="H244" s="13">
        <f t="shared" ca="1" si="36"/>
        <v>14781.345195177068</v>
      </c>
      <c r="I244" s="46"/>
      <c r="J244" s="21">
        <f t="shared" ca="1" si="33"/>
        <v>0</v>
      </c>
      <c r="K244" s="14">
        <f t="shared" ca="1" si="37"/>
        <v>997.62024847156681</v>
      </c>
      <c r="L244" s="14" t="str">
        <f ca="1">IF(OR(RemboursementAnticipé="",RemboursementAnticipé=0),"",IF(AND(RemboursementAnticipé&gt;0,IRAouinon="OUI"),MIN(0.03*(CRDAvantMensualite-MontantMensualité),TauxNominalEmprunt/2*J244),""))</f>
        <v/>
      </c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34">
        <f t="shared" ca="1" si="39"/>
        <v>15754.676983299381</v>
      </c>
      <c r="AB244" s="34">
        <f ca="1">IF(CRDAvantMensualite2="","",IF(CRDAvantMensualite2&lt;MontantMensualité0,CRDAvantMensualite2*(1+(TauxNominalEmprunt+TAEA)/12),MontantMensualité0))</f>
        <v>997.62024847156681</v>
      </c>
      <c r="AC244" s="35">
        <f t="shared" ca="1" si="34"/>
        <v>973.33178812231358</v>
      </c>
      <c r="AD244" s="35">
        <f ca="1">IF(CRDAvantMensualite2&lt;&gt;"",CRDAvantMensualite2*(TauxNominalEmprunt/NbMensualitésParAn0),"")</f>
        <v>19.693346229124227</v>
      </c>
      <c r="AE244" s="35">
        <f t="shared" ca="1" si="35"/>
        <v>14781.345195177068</v>
      </c>
    </row>
    <row r="245" spans="1:31" x14ac:dyDescent="0.25">
      <c r="A245" s="38">
        <f ca="1">IF(DescriptionOk,A244+1,"")</f>
        <v>226</v>
      </c>
      <c r="B245" s="40">
        <f t="shared" ca="1" si="30"/>
        <v>50876</v>
      </c>
      <c r="C245" s="13">
        <f t="shared" ca="1" si="38"/>
        <v>14781.345195177068</v>
      </c>
      <c r="D245" s="13">
        <f ca="1">IF(CRDAvantMensualite="","",IF(CRDAvantMensualite&lt;MontantMensualité0,CRDAvantMensualite*(1+(TauxNominalEmprunt+TAEA)/12),MontantMensualité0))</f>
        <v>997.62024847156681</v>
      </c>
      <c r="E245" s="13">
        <f t="shared" ca="1" si="31"/>
        <v>974.83234129566881</v>
      </c>
      <c r="F245" s="13">
        <f ca="1">IF(CRDAvantMensualite&lt;&gt;"",CRDAvantMensualite*(TauxNominalEmprunt/NbMensualitésParAn0),"")</f>
        <v>18.476681493971334</v>
      </c>
      <c r="G245" s="13">
        <f t="shared" ca="1" si="32"/>
        <v>4.3112256819266452</v>
      </c>
      <c r="H245" s="13">
        <f t="shared" ca="1" si="36"/>
        <v>13806.512853881399</v>
      </c>
      <c r="I245" s="46"/>
      <c r="J245" s="21">
        <f t="shared" ca="1" si="33"/>
        <v>0</v>
      </c>
      <c r="K245" s="14">
        <f t="shared" ca="1" si="37"/>
        <v>997.62024847156681</v>
      </c>
      <c r="L245" s="14" t="str">
        <f ca="1">IF(OR(RemboursementAnticipé="",RemboursementAnticipé=0),"",IF(AND(RemboursementAnticipé&gt;0,IRAouinon="OUI"),MIN(0.03*(CRDAvantMensualite-MontantMensualité),TauxNominalEmprunt/2*J245),""))</f>
        <v/>
      </c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34">
        <f t="shared" ca="1" si="39"/>
        <v>14781.345195177068</v>
      </c>
      <c r="AB245" s="34">
        <f ca="1">IF(CRDAvantMensualite2="","",IF(CRDAvantMensualite2&lt;MontantMensualité0,CRDAvantMensualite2*(1+(TauxNominalEmprunt+TAEA)/12),MontantMensualité0))</f>
        <v>997.62024847156681</v>
      </c>
      <c r="AC245" s="35">
        <f t="shared" ca="1" si="34"/>
        <v>974.83234129566881</v>
      </c>
      <c r="AD245" s="35">
        <f ca="1">IF(CRDAvantMensualite2&lt;&gt;"",CRDAvantMensualite2*(TauxNominalEmprunt/NbMensualitésParAn0),"")</f>
        <v>18.476681493971334</v>
      </c>
      <c r="AE245" s="35">
        <f t="shared" ca="1" si="35"/>
        <v>13806.512853881399</v>
      </c>
    </row>
    <row r="246" spans="1:31" x14ac:dyDescent="0.25">
      <c r="A246" s="38">
        <f ca="1">IF(DescriptionOk,A245+1,"")</f>
        <v>227</v>
      </c>
      <c r="B246" s="40">
        <f t="shared" ca="1" si="30"/>
        <v>50906</v>
      </c>
      <c r="C246" s="13">
        <f t="shared" ca="1" si="38"/>
        <v>13806.512853881399</v>
      </c>
      <c r="D246" s="13">
        <f ca="1">IF(CRDAvantMensualite="","",IF(CRDAvantMensualite&lt;MontantMensualité0,CRDAvantMensualite*(1+(TauxNominalEmprunt+TAEA)/12),MontantMensualité0))</f>
        <v>997.62024847156681</v>
      </c>
      <c r="E246" s="13">
        <f t="shared" ca="1" si="31"/>
        <v>976.33520782183302</v>
      </c>
      <c r="F246" s="13">
        <f ca="1">IF(CRDAvantMensualite&lt;&gt;"",CRDAvantMensualite*(TauxNominalEmprunt/NbMensualitésParAn0),"")</f>
        <v>17.258141067351747</v>
      </c>
      <c r="G246" s="13">
        <f t="shared" ca="1" si="32"/>
        <v>4.0268995823820752</v>
      </c>
      <c r="H246" s="13">
        <f t="shared" ca="1" si="36"/>
        <v>12830.177646059567</v>
      </c>
      <c r="I246" s="46"/>
      <c r="J246" s="21">
        <f t="shared" ca="1" si="33"/>
        <v>0</v>
      </c>
      <c r="K246" s="14">
        <f t="shared" ca="1" si="37"/>
        <v>997.62024847156681</v>
      </c>
      <c r="L246" s="14" t="str">
        <f ca="1">IF(OR(RemboursementAnticipé="",RemboursementAnticipé=0),"",IF(AND(RemboursementAnticipé&gt;0,IRAouinon="OUI"),MIN(0.03*(CRDAvantMensualite-MontantMensualité),TauxNominalEmprunt/2*J246),""))</f>
        <v/>
      </c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34">
        <f t="shared" ca="1" si="39"/>
        <v>13806.512853881399</v>
      </c>
      <c r="AB246" s="34">
        <f ca="1">IF(CRDAvantMensualite2="","",IF(CRDAvantMensualite2&lt;MontantMensualité0,CRDAvantMensualite2*(1+(TauxNominalEmprunt+TAEA)/12),MontantMensualité0))</f>
        <v>997.62024847156681</v>
      </c>
      <c r="AC246" s="35">
        <f t="shared" ca="1" si="34"/>
        <v>976.33520782183302</v>
      </c>
      <c r="AD246" s="35">
        <f ca="1">IF(CRDAvantMensualite2&lt;&gt;"",CRDAvantMensualite2*(TauxNominalEmprunt/NbMensualitésParAn0),"")</f>
        <v>17.258141067351747</v>
      </c>
      <c r="AE246" s="35">
        <f t="shared" ca="1" si="35"/>
        <v>12830.177646059567</v>
      </c>
    </row>
    <row r="247" spans="1:31" x14ac:dyDescent="0.25">
      <c r="A247" s="39">
        <f ca="1">IF(DescriptionOk,A246+1,"")</f>
        <v>228</v>
      </c>
      <c r="B247" s="41">
        <f t="shared" ca="1" si="30"/>
        <v>50937</v>
      </c>
      <c r="C247" s="16">
        <f t="shared" ca="1" si="38"/>
        <v>12830.177646059567</v>
      </c>
      <c r="D247" s="16">
        <f ca="1">IF(CRDAvantMensualite="","",IF(CRDAvantMensualite&lt;MontantMensualité0,CRDAvantMensualite*(1+(TauxNominalEmprunt+TAEA)/12),MontantMensualité0))</f>
        <v>997.62024847156681</v>
      </c>
      <c r="E247" s="16">
        <f t="shared" ca="1" si="31"/>
        <v>977.84039126722496</v>
      </c>
      <c r="F247" s="16">
        <f ca="1">IF(CRDAvantMensualite&lt;&gt;"",CRDAvantMensualite*(TauxNominalEmprunt/NbMensualitésParAn0),"")</f>
        <v>16.037722057574459</v>
      </c>
      <c r="G247" s="16">
        <f t="shared" ca="1" si="32"/>
        <v>3.742135146767374</v>
      </c>
      <c r="H247" s="16">
        <f t="shared" ca="1" si="36"/>
        <v>11852.337254792341</v>
      </c>
      <c r="I247" s="46"/>
      <c r="J247" s="22">
        <f t="shared" ca="1" si="33"/>
        <v>0</v>
      </c>
      <c r="K247" s="15">
        <f t="shared" ca="1" si="37"/>
        <v>997.62024847156681</v>
      </c>
      <c r="L247" s="15" t="str">
        <f ca="1">IF(OR(RemboursementAnticipé="",RemboursementAnticipé=0),"",IF(AND(RemboursementAnticipé&gt;0,IRAouinon="OUI"),MIN(0.03*(CRDAvantMensualite-MontantMensualité),TauxNominalEmprunt/2*J247),""))</f>
        <v/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34">
        <f t="shared" ca="1" si="39"/>
        <v>12830.177646059567</v>
      </c>
      <c r="AB247" s="34">
        <f ca="1">IF(CRDAvantMensualite2="","",IF(CRDAvantMensualite2&lt;MontantMensualité0,CRDAvantMensualite2*(1+(TauxNominalEmprunt+TAEA)/12),MontantMensualité0))</f>
        <v>997.62024847156681</v>
      </c>
      <c r="AC247" s="35">
        <f t="shared" ca="1" si="34"/>
        <v>977.84039126722496</v>
      </c>
      <c r="AD247" s="35">
        <f ca="1">IF(CRDAvantMensualite2&lt;&gt;"",CRDAvantMensualite2*(TauxNominalEmprunt/NbMensualitésParAn0),"")</f>
        <v>16.037722057574459</v>
      </c>
      <c r="AE247" s="35">
        <f t="shared" ca="1" si="35"/>
        <v>11852.337254792341</v>
      </c>
    </row>
    <row r="248" spans="1:31" x14ac:dyDescent="0.25">
      <c r="A248" s="38">
        <f ca="1">IF(DescriptionOk,A247+1,"")</f>
        <v>229</v>
      </c>
      <c r="B248" s="40">
        <f t="shared" ca="1" si="30"/>
        <v>50967</v>
      </c>
      <c r="C248" s="13">
        <f t="shared" ca="1" si="38"/>
        <v>11852.337254792341</v>
      </c>
      <c r="D248" s="13">
        <f ca="1">IF(CRDAvantMensualite="","",IF(CRDAvantMensualite&lt;MontantMensualité0,CRDAvantMensualite*(1+(TauxNominalEmprunt+TAEA)/12),MontantMensualité0))</f>
        <v>997.62024847156681</v>
      </c>
      <c r="E248" s="13">
        <f t="shared" ca="1" si="31"/>
        <v>979.34789520376194</v>
      </c>
      <c r="F248" s="13">
        <f ca="1">IF(CRDAvantMensualite&lt;&gt;"",CRDAvantMensualite*(TauxNominalEmprunt/NbMensualitésParAn0),"")</f>
        <v>14.815421568490427</v>
      </c>
      <c r="G248" s="13">
        <f t="shared" ca="1" si="32"/>
        <v>3.456931699314433</v>
      </c>
      <c r="H248" s="13">
        <f t="shared" ca="1" si="36"/>
        <v>10872.989359588579</v>
      </c>
      <c r="I248" s="46"/>
      <c r="J248" s="21">
        <f t="shared" ca="1" si="33"/>
        <v>0</v>
      </c>
      <c r="K248" s="14">
        <f t="shared" ca="1" si="37"/>
        <v>997.62024847156681</v>
      </c>
      <c r="L248" s="14" t="str">
        <f ca="1">IF(OR(RemboursementAnticipé="",RemboursementAnticipé=0),"",IF(AND(RemboursementAnticipé&gt;0,IRAouinon="OUI"),MIN(0.03*(CRDAvantMensualite-MontantMensualité),TauxNominalEmprunt/2*J248),""))</f>
        <v/>
      </c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34">
        <f t="shared" ca="1" si="39"/>
        <v>11852.337254792341</v>
      </c>
      <c r="AB248" s="34">
        <f ca="1">IF(CRDAvantMensualite2="","",IF(CRDAvantMensualite2&lt;MontantMensualité0,CRDAvantMensualite2*(1+(TauxNominalEmprunt+TAEA)/12),MontantMensualité0))</f>
        <v>997.62024847156681</v>
      </c>
      <c r="AC248" s="35">
        <f t="shared" ca="1" si="34"/>
        <v>979.34789520376194</v>
      </c>
      <c r="AD248" s="35">
        <f ca="1">IF(CRDAvantMensualite2&lt;&gt;"",CRDAvantMensualite2*(TauxNominalEmprunt/NbMensualitésParAn0),"")</f>
        <v>14.815421568490427</v>
      </c>
      <c r="AE248" s="35">
        <f t="shared" ca="1" si="35"/>
        <v>10872.989359588579</v>
      </c>
    </row>
    <row r="249" spans="1:31" x14ac:dyDescent="0.25">
      <c r="A249" s="38">
        <f ca="1">IF(DescriptionOk,A248+1,"")</f>
        <v>230</v>
      </c>
      <c r="B249" s="40">
        <f t="shared" ca="1" si="30"/>
        <v>50998</v>
      </c>
      <c r="C249" s="13">
        <f t="shared" ca="1" si="38"/>
        <v>10872.989359588579</v>
      </c>
      <c r="D249" s="13">
        <f ca="1">IF(CRDAvantMensualite="","",IF(CRDAvantMensualite&lt;MontantMensualité0,CRDAvantMensualite*(1+(TauxNominalEmprunt+TAEA)/12),MontantMensualité0))</f>
        <v>997.62024847156681</v>
      </c>
      <c r="E249" s="13">
        <f t="shared" ca="1" si="31"/>
        <v>980.8577232088677</v>
      </c>
      <c r="F249" s="13">
        <f ca="1">IF(CRDAvantMensualite&lt;&gt;"",CRDAvantMensualite*(TauxNominalEmprunt/NbMensualitésParAn0),"")</f>
        <v>13.591236699485723</v>
      </c>
      <c r="G249" s="13">
        <f t="shared" ca="1" si="32"/>
        <v>3.1712885632133356</v>
      </c>
      <c r="H249" s="13">
        <f t="shared" ca="1" si="36"/>
        <v>9892.1316363797105</v>
      </c>
      <c r="I249" s="46"/>
      <c r="J249" s="21">
        <f t="shared" ca="1" si="33"/>
        <v>0</v>
      </c>
      <c r="K249" s="14">
        <f t="shared" ca="1" si="37"/>
        <v>997.62024847156681</v>
      </c>
      <c r="L249" s="14" t="str">
        <f ca="1">IF(OR(RemboursementAnticipé="",RemboursementAnticipé=0),"",IF(AND(RemboursementAnticipé&gt;0,IRAouinon="OUI"),MIN(0.03*(CRDAvantMensualite-MontantMensualité),TauxNominalEmprunt/2*J249),""))</f>
        <v/>
      </c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34">
        <f t="shared" ca="1" si="39"/>
        <v>10872.989359588579</v>
      </c>
      <c r="AB249" s="34">
        <f ca="1">IF(CRDAvantMensualite2="","",IF(CRDAvantMensualite2&lt;MontantMensualité0,CRDAvantMensualite2*(1+(TauxNominalEmprunt+TAEA)/12),MontantMensualité0))</f>
        <v>997.62024847156681</v>
      </c>
      <c r="AC249" s="35">
        <f t="shared" ca="1" si="34"/>
        <v>980.8577232088677</v>
      </c>
      <c r="AD249" s="35">
        <f ca="1">IF(CRDAvantMensualite2&lt;&gt;"",CRDAvantMensualite2*(TauxNominalEmprunt/NbMensualitésParAn0),"")</f>
        <v>13.591236699485723</v>
      </c>
      <c r="AE249" s="35">
        <f t="shared" ca="1" si="35"/>
        <v>9892.1316363797105</v>
      </c>
    </row>
    <row r="250" spans="1:31" x14ac:dyDescent="0.25">
      <c r="A250" s="38">
        <f ca="1">IF(DescriptionOk,A249+1,"")</f>
        <v>231</v>
      </c>
      <c r="B250" s="40">
        <f t="shared" ca="1" si="30"/>
        <v>51029</v>
      </c>
      <c r="C250" s="13">
        <f t="shared" ca="1" si="38"/>
        <v>9892.1316363797105</v>
      </c>
      <c r="D250" s="13">
        <f ca="1">IF(CRDAvantMensualite="","",IF(CRDAvantMensualite&lt;MontantMensualité0,CRDAvantMensualite*(1+(TauxNominalEmprunt+TAEA)/12),MontantMensualité0))</f>
        <v>997.62024847156681</v>
      </c>
      <c r="E250" s="13">
        <f t="shared" ca="1" si="31"/>
        <v>982.3698788654815</v>
      </c>
      <c r="F250" s="13">
        <f ca="1">IF(CRDAvantMensualite&lt;&gt;"",CRDAvantMensualite*(TauxNominalEmprunt/NbMensualitésParAn0),"")</f>
        <v>12.365164545474638</v>
      </c>
      <c r="G250" s="13">
        <f t="shared" ca="1" si="32"/>
        <v>2.8852050606107493</v>
      </c>
      <c r="H250" s="13">
        <f t="shared" ca="1" si="36"/>
        <v>8909.7617575142285</v>
      </c>
      <c r="I250" s="46"/>
      <c r="J250" s="21">
        <f t="shared" ca="1" si="33"/>
        <v>0</v>
      </c>
      <c r="K250" s="14">
        <f t="shared" ca="1" si="37"/>
        <v>997.62024847156681</v>
      </c>
      <c r="L250" s="14" t="str">
        <f ca="1">IF(OR(RemboursementAnticipé="",RemboursementAnticipé=0),"",IF(AND(RemboursementAnticipé&gt;0,IRAouinon="OUI"),MIN(0.03*(CRDAvantMensualite-MontantMensualité),TauxNominalEmprunt/2*J250),""))</f>
        <v/>
      </c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34">
        <f t="shared" ca="1" si="39"/>
        <v>9892.1316363797105</v>
      </c>
      <c r="AB250" s="34">
        <f ca="1">IF(CRDAvantMensualite2="","",IF(CRDAvantMensualite2&lt;MontantMensualité0,CRDAvantMensualite2*(1+(TauxNominalEmprunt+TAEA)/12),MontantMensualité0))</f>
        <v>997.62024847156681</v>
      </c>
      <c r="AC250" s="35">
        <f t="shared" ca="1" si="34"/>
        <v>982.3698788654815</v>
      </c>
      <c r="AD250" s="35">
        <f ca="1">IF(CRDAvantMensualite2&lt;&gt;"",CRDAvantMensualite2*(TauxNominalEmprunt/NbMensualitésParAn0),"")</f>
        <v>12.365164545474638</v>
      </c>
      <c r="AE250" s="35">
        <f t="shared" ca="1" si="35"/>
        <v>8909.7617575142285</v>
      </c>
    </row>
    <row r="251" spans="1:31" x14ac:dyDescent="0.25">
      <c r="A251" s="38">
        <f ca="1">IF(DescriptionOk,A250+1,"")</f>
        <v>232</v>
      </c>
      <c r="B251" s="40">
        <f t="shared" ca="1" si="30"/>
        <v>51059</v>
      </c>
      <c r="C251" s="13">
        <f t="shared" ca="1" si="38"/>
        <v>8909.7617575142285</v>
      </c>
      <c r="D251" s="13">
        <f ca="1">IF(CRDAvantMensualite="","",IF(CRDAvantMensualite&lt;MontantMensualité0,CRDAvantMensualite*(1+(TauxNominalEmprunt+TAEA)/12),MontantMensualité0))</f>
        <v>997.62024847156681</v>
      </c>
      <c r="E251" s="13">
        <f t="shared" ca="1" si="31"/>
        <v>983.88436576206573</v>
      </c>
      <c r="F251" s="13">
        <f ca="1">IF(CRDAvantMensualite&lt;&gt;"",CRDAvantMensualite*(TauxNominalEmprunt/NbMensualitésParAn0),"")</f>
        <v>11.137202196892785</v>
      </c>
      <c r="G251" s="13">
        <f t="shared" ca="1" si="32"/>
        <v>2.598680512608317</v>
      </c>
      <c r="H251" s="13">
        <f t="shared" ca="1" si="36"/>
        <v>7925.877391752163</v>
      </c>
      <c r="I251" s="46"/>
      <c r="J251" s="21">
        <f t="shared" ca="1" si="33"/>
        <v>0</v>
      </c>
      <c r="K251" s="14">
        <f t="shared" ca="1" si="37"/>
        <v>997.62024847156681</v>
      </c>
      <c r="L251" s="14" t="str">
        <f ca="1">IF(OR(RemboursementAnticipé="",RemboursementAnticipé=0),"",IF(AND(RemboursementAnticipé&gt;0,IRAouinon="OUI"),MIN(0.03*(CRDAvantMensualite-MontantMensualité),TauxNominalEmprunt/2*J251),""))</f>
        <v/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34">
        <f t="shared" ca="1" si="39"/>
        <v>8909.7617575142285</v>
      </c>
      <c r="AB251" s="34">
        <f ca="1">IF(CRDAvantMensualite2="","",IF(CRDAvantMensualite2&lt;MontantMensualité0,CRDAvantMensualite2*(1+(TauxNominalEmprunt+TAEA)/12),MontantMensualité0))</f>
        <v>997.62024847156681</v>
      </c>
      <c r="AC251" s="35">
        <f t="shared" ca="1" si="34"/>
        <v>983.88436576206573</v>
      </c>
      <c r="AD251" s="35">
        <f ca="1">IF(CRDAvantMensualite2&lt;&gt;"",CRDAvantMensualite2*(TauxNominalEmprunt/NbMensualitésParAn0),"")</f>
        <v>11.137202196892785</v>
      </c>
      <c r="AE251" s="35">
        <f t="shared" ca="1" si="35"/>
        <v>7925.877391752163</v>
      </c>
    </row>
    <row r="252" spans="1:31" x14ac:dyDescent="0.25">
      <c r="A252" s="38">
        <f ca="1">IF(DescriptionOk,A251+1,"")</f>
        <v>233</v>
      </c>
      <c r="B252" s="40">
        <f t="shared" ca="1" si="30"/>
        <v>51090</v>
      </c>
      <c r="C252" s="13">
        <f t="shared" ca="1" si="38"/>
        <v>7925.877391752163</v>
      </c>
      <c r="D252" s="13">
        <f ca="1">IF(CRDAvantMensualite="","",IF(CRDAvantMensualite&lt;MontantMensualité0,CRDAvantMensualite*(1+(TauxNominalEmprunt+TAEA)/12),MontantMensualité0))</f>
        <v>997.62024847156681</v>
      </c>
      <c r="E252" s="13">
        <f t="shared" ca="1" si="31"/>
        <v>985.40118749261558</v>
      </c>
      <c r="F252" s="13">
        <f ca="1">IF(CRDAvantMensualite&lt;&gt;"",CRDAvantMensualite*(TauxNominalEmprunt/NbMensualitésParAn0),"")</f>
        <v>9.9073467396902046</v>
      </c>
      <c r="G252" s="13">
        <f t="shared" ca="1" si="32"/>
        <v>2.3117142392610477</v>
      </c>
      <c r="H252" s="13">
        <f t="shared" ca="1" si="36"/>
        <v>6940.4762042595476</v>
      </c>
      <c r="I252" s="46"/>
      <c r="J252" s="21">
        <f t="shared" ca="1" si="33"/>
        <v>0</v>
      </c>
      <c r="K252" s="14">
        <f t="shared" ca="1" si="37"/>
        <v>997.62024847156681</v>
      </c>
      <c r="L252" s="14" t="str">
        <f ca="1">IF(OR(RemboursementAnticipé="",RemboursementAnticipé=0),"",IF(AND(RemboursementAnticipé&gt;0,IRAouinon="OUI"),MIN(0.03*(CRDAvantMensualite-MontantMensualité),TauxNominalEmprunt/2*J252),""))</f>
        <v/>
      </c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34">
        <f t="shared" ca="1" si="39"/>
        <v>7925.877391752163</v>
      </c>
      <c r="AB252" s="34">
        <f ca="1">IF(CRDAvantMensualite2="","",IF(CRDAvantMensualite2&lt;MontantMensualité0,CRDAvantMensualite2*(1+(TauxNominalEmprunt+TAEA)/12),MontantMensualité0))</f>
        <v>997.62024847156681</v>
      </c>
      <c r="AC252" s="35">
        <f t="shared" ca="1" si="34"/>
        <v>985.40118749261558</v>
      </c>
      <c r="AD252" s="35">
        <f ca="1">IF(CRDAvantMensualite2&lt;&gt;"",CRDAvantMensualite2*(TauxNominalEmprunt/NbMensualitésParAn0),"")</f>
        <v>9.9073467396902046</v>
      </c>
      <c r="AE252" s="35">
        <f t="shared" ca="1" si="35"/>
        <v>6940.4762042595476</v>
      </c>
    </row>
    <row r="253" spans="1:31" x14ac:dyDescent="0.25">
      <c r="A253" s="38">
        <f ca="1">IF(DescriptionOk,A252+1,"")</f>
        <v>234</v>
      </c>
      <c r="B253" s="40">
        <f t="shared" ca="1" si="30"/>
        <v>51120</v>
      </c>
      <c r="C253" s="13">
        <f t="shared" ca="1" si="38"/>
        <v>6940.4762042595476</v>
      </c>
      <c r="D253" s="13">
        <f ca="1">IF(CRDAvantMensualite="","",IF(CRDAvantMensualite&lt;MontantMensualité0,CRDAvantMensualite*(1+(TauxNominalEmprunt+TAEA)/12),MontantMensualité0))</f>
        <v>997.62024847156681</v>
      </c>
      <c r="E253" s="13">
        <f t="shared" ca="1" si="31"/>
        <v>986.92034765666665</v>
      </c>
      <c r="F253" s="13">
        <f ca="1">IF(CRDAvantMensualite&lt;&gt;"",CRDAvantMensualite*(TauxNominalEmprunt/NbMensualitésParAn0),"")</f>
        <v>8.6755952553244349</v>
      </c>
      <c r="G253" s="13">
        <f t="shared" ca="1" si="32"/>
        <v>2.0243055595757014</v>
      </c>
      <c r="H253" s="13">
        <f t="shared" ca="1" si="36"/>
        <v>5953.5558566028812</v>
      </c>
      <c r="I253" s="46"/>
      <c r="J253" s="21">
        <f t="shared" ca="1" si="33"/>
        <v>0</v>
      </c>
      <c r="K253" s="14">
        <f t="shared" ca="1" si="37"/>
        <v>997.62024847156681</v>
      </c>
      <c r="L253" s="14" t="str">
        <f ca="1">IF(OR(RemboursementAnticipé="",RemboursementAnticipé=0),"",IF(AND(RemboursementAnticipé&gt;0,IRAouinon="OUI"),MIN(0.03*(CRDAvantMensualite-MontantMensualité),TauxNominalEmprunt/2*J253),""))</f>
        <v/>
      </c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34">
        <f t="shared" ca="1" si="39"/>
        <v>6940.4762042595476</v>
      </c>
      <c r="AB253" s="34">
        <f ca="1">IF(CRDAvantMensualite2="","",IF(CRDAvantMensualite2&lt;MontantMensualité0,CRDAvantMensualite2*(1+(TauxNominalEmprunt+TAEA)/12),MontantMensualité0))</f>
        <v>997.62024847156681</v>
      </c>
      <c r="AC253" s="35">
        <f t="shared" ca="1" si="34"/>
        <v>986.92034765666665</v>
      </c>
      <c r="AD253" s="35">
        <f ca="1">IF(CRDAvantMensualite2&lt;&gt;"",CRDAvantMensualite2*(TauxNominalEmprunt/NbMensualitésParAn0),"")</f>
        <v>8.6755952553244349</v>
      </c>
      <c r="AE253" s="35">
        <f t="shared" ca="1" si="35"/>
        <v>5953.5558566028812</v>
      </c>
    </row>
    <row r="254" spans="1:31" x14ac:dyDescent="0.25">
      <c r="A254" s="38">
        <f ca="1">IF(DescriptionOk,A253+1,"")</f>
        <v>235</v>
      </c>
      <c r="B254" s="40">
        <f t="shared" ca="1" si="30"/>
        <v>51151</v>
      </c>
      <c r="C254" s="13">
        <f t="shared" ca="1" si="38"/>
        <v>5953.5558566028812</v>
      </c>
      <c r="D254" s="13">
        <f ca="1">IF(CRDAvantMensualite="","",IF(CRDAvantMensualite&lt;MontantMensualité0,CRDAvantMensualite*(1+(TauxNominalEmprunt+TAEA)/12),MontantMensualité0))</f>
        <v>997.62024847156681</v>
      </c>
      <c r="E254" s="13">
        <f t="shared" ca="1" si="31"/>
        <v>988.44184985930406</v>
      </c>
      <c r="F254" s="13">
        <f ca="1">IF(CRDAvantMensualite&lt;&gt;"",CRDAvantMensualite*(TauxNominalEmprunt/NbMensualitésParAn0),"")</f>
        <v>7.4419448207536014</v>
      </c>
      <c r="G254" s="13">
        <f t="shared" ca="1" si="32"/>
        <v>1.7364537915091738</v>
      </c>
      <c r="H254" s="13">
        <f t="shared" ca="1" si="36"/>
        <v>4965.1140067435772</v>
      </c>
      <c r="I254" s="46"/>
      <c r="J254" s="21">
        <f t="shared" ca="1" si="33"/>
        <v>0</v>
      </c>
      <c r="K254" s="14">
        <f t="shared" ca="1" si="37"/>
        <v>997.62024847156681</v>
      </c>
      <c r="L254" s="14" t="str">
        <f ca="1">IF(OR(RemboursementAnticipé="",RemboursementAnticipé=0),"",IF(AND(RemboursementAnticipé&gt;0,IRAouinon="OUI"),MIN(0.03*(CRDAvantMensualite-MontantMensualité),TauxNominalEmprunt/2*J254),""))</f>
        <v/>
      </c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34">
        <f t="shared" ca="1" si="39"/>
        <v>5953.5558566028812</v>
      </c>
      <c r="AB254" s="34">
        <f ca="1">IF(CRDAvantMensualite2="","",IF(CRDAvantMensualite2&lt;MontantMensualité0,CRDAvantMensualite2*(1+(TauxNominalEmprunt+TAEA)/12),MontantMensualité0))</f>
        <v>997.62024847156681</v>
      </c>
      <c r="AC254" s="35">
        <f t="shared" ca="1" si="34"/>
        <v>988.44184985930406</v>
      </c>
      <c r="AD254" s="35">
        <f ca="1">IF(CRDAvantMensualite2&lt;&gt;"",CRDAvantMensualite2*(TauxNominalEmprunt/NbMensualitésParAn0),"")</f>
        <v>7.4419448207536014</v>
      </c>
      <c r="AE254" s="35">
        <f t="shared" ca="1" si="35"/>
        <v>4965.1140067435772</v>
      </c>
    </row>
    <row r="255" spans="1:31" x14ac:dyDescent="0.25">
      <c r="A255" s="38">
        <f ca="1">IF(DescriptionOk,A254+1,"")</f>
        <v>236</v>
      </c>
      <c r="B255" s="40">
        <f t="shared" ca="1" si="30"/>
        <v>51182</v>
      </c>
      <c r="C255" s="13">
        <f t="shared" ca="1" si="38"/>
        <v>4965.1140067435772</v>
      </c>
      <c r="D255" s="13">
        <f ca="1">IF(CRDAvantMensualite="","",IF(CRDAvantMensualite&lt;MontantMensualité0,CRDAvantMensualite*(1+(TauxNominalEmprunt+TAEA)/12),MontantMensualité0))</f>
        <v>997.62024847156681</v>
      </c>
      <c r="E255" s="13">
        <f t="shared" ca="1" si="31"/>
        <v>989.96569771117049</v>
      </c>
      <c r="F255" s="13">
        <f ca="1">IF(CRDAvantMensualite&lt;&gt;"",CRDAvantMensualite*(TauxNominalEmprunt/NbMensualitésParAn0),"")</f>
        <v>6.206392508429472</v>
      </c>
      <c r="G255" s="13">
        <f t="shared" ca="1" si="32"/>
        <v>1.4481582519668768</v>
      </c>
      <c r="H255" s="13">
        <f t="shared" ca="1" si="36"/>
        <v>3975.1483090324068</v>
      </c>
      <c r="I255" s="46"/>
      <c r="J255" s="21">
        <f t="shared" ca="1" si="33"/>
        <v>0</v>
      </c>
      <c r="K255" s="14">
        <f t="shared" ca="1" si="37"/>
        <v>997.62024847156681</v>
      </c>
      <c r="L255" s="14" t="str">
        <f ca="1">IF(OR(RemboursementAnticipé="",RemboursementAnticipé=0),"",IF(AND(RemboursementAnticipé&gt;0,IRAouinon="OUI"),MIN(0.03*(CRDAvantMensualite-MontantMensualité),TauxNominalEmprunt/2*J255),""))</f>
        <v/>
      </c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34">
        <f t="shared" ca="1" si="39"/>
        <v>4965.1140067435772</v>
      </c>
      <c r="AB255" s="34">
        <f ca="1">IF(CRDAvantMensualite2="","",IF(CRDAvantMensualite2&lt;MontantMensualité0,CRDAvantMensualite2*(1+(TauxNominalEmprunt+TAEA)/12),MontantMensualité0))</f>
        <v>997.62024847156681</v>
      </c>
      <c r="AC255" s="35">
        <f t="shared" ca="1" si="34"/>
        <v>989.96569771117049</v>
      </c>
      <c r="AD255" s="35">
        <f ca="1">IF(CRDAvantMensualite2&lt;&gt;"",CRDAvantMensualite2*(TauxNominalEmprunt/NbMensualitésParAn0),"")</f>
        <v>6.206392508429472</v>
      </c>
      <c r="AE255" s="35">
        <f t="shared" ca="1" si="35"/>
        <v>3975.1483090324068</v>
      </c>
    </row>
    <row r="256" spans="1:31" x14ac:dyDescent="0.25">
      <c r="A256" s="38">
        <f ca="1">IF(DescriptionOk,A255+1,"")</f>
        <v>237</v>
      </c>
      <c r="B256" s="40">
        <f t="shared" ca="1" si="30"/>
        <v>51211</v>
      </c>
      <c r="C256" s="13">
        <f t="shared" ca="1" si="38"/>
        <v>3975.1483090324068</v>
      </c>
      <c r="D256" s="13">
        <f ca="1">IF(CRDAvantMensualite="","",IF(CRDAvantMensualite&lt;MontantMensualité0,CRDAvantMensualite*(1+(TauxNominalEmprunt+TAEA)/12),MontantMensualité0))</f>
        <v>997.62024847156681</v>
      </c>
      <c r="E256" s="13">
        <f t="shared" ca="1" si="31"/>
        <v>991.49189482847521</v>
      </c>
      <c r="F256" s="13">
        <f ca="1">IF(CRDAvantMensualite&lt;&gt;"",CRDAvantMensualite*(TauxNominalEmprunt/NbMensualitésParAn0),"")</f>
        <v>4.968935386290509</v>
      </c>
      <c r="G256" s="13">
        <f t="shared" ca="1" si="32"/>
        <v>1.1594182568011187</v>
      </c>
      <c r="H256" s="13">
        <f t="shared" ca="1" si="36"/>
        <v>2983.6564142039315</v>
      </c>
      <c r="I256" s="46"/>
      <c r="J256" s="21">
        <f t="shared" ca="1" si="33"/>
        <v>0</v>
      </c>
      <c r="K256" s="14">
        <f t="shared" ca="1" si="37"/>
        <v>997.62024847156681</v>
      </c>
      <c r="L256" s="14" t="str">
        <f ca="1">IF(OR(RemboursementAnticipé="",RemboursementAnticipé=0),"",IF(AND(RemboursementAnticipé&gt;0,IRAouinon="OUI"),MIN(0.03*(CRDAvantMensualite-MontantMensualité),TauxNominalEmprunt/2*J256),""))</f>
        <v/>
      </c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34">
        <f t="shared" ca="1" si="39"/>
        <v>3975.1483090324068</v>
      </c>
      <c r="AB256" s="34">
        <f ca="1">IF(CRDAvantMensualite2="","",IF(CRDAvantMensualite2&lt;MontantMensualité0,CRDAvantMensualite2*(1+(TauxNominalEmprunt+TAEA)/12),MontantMensualité0))</f>
        <v>997.62024847156681</v>
      </c>
      <c r="AC256" s="35">
        <f t="shared" ca="1" si="34"/>
        <v>991.49189482847521</v>
      </c>
      <c r="AD256" s="35">
        <f ca="1">IF(CRDAvantMensualite2&lt;&gt;"",CRDAvantMensualite2*(TauxNominalEmprunt/NbMensualitésParAn0),"")</f>
        <v>4.968935386290509</v>
      </c>
      <c r="AE256" s="35">
        <f t="shared" ca="1" si="35"/>
        <v>2983.6564142039315</v>
      </c>
    </row>
    <row r="257" spans="1:31" x14ac:dyDescent="0.25">
      <c r="A257" s="38">
        <f ca="1">IF(DescriptionOk,A256+1,"")</f>
        <v>238</v>
      </c>
      <c r="B257" s="40">
        <f t="shared" ca="1" si="30"/>
        <v>51242</v>
      </c>
      <c r="C257" s="13">
        <f t="shared" ca="1" si="38"/>
        <v>2983.6564142039315</v>
      </c>
      <c r="D257" s="13">
        <f ca="1">IF(CRDAvantMensualite="","",IF(CRDAvantMensualite&lt;MontantMensualité0,CRDAvantMensualite*(1+(TauxNominalEmprunt+TAEA)/12),MontantMensualité0))</f>
        <v>997.62024847156681</v>
      </c>
      <c r="E257" s="13">
        <f t="shared" ca="1" si="31"/>
        <v>993.02044483300233</v>
      </c>
      <c r="F257" s="13">
        <f ca="1">IF(CRDAvantMensualite&lt;&gt;"",CRDAvantMensualite*(TauxNominalEmprunt/NbMensualitésParAn0),"")</f>
        <v>3.7295705177549143</v>
      </c>
      <c r="G257" s="13">
        <f t="shared" ca="1" si="32"/>
        <v>0.87023312080948012</v>
      </c>
      <c r="H257" s="13">
        <f t="shared" ca="1" si="36"/>
        <v>1990.6359693709292</v>
      </c>
      <c r="I257" s="46"/>
      <c r="J257" s="21">
        <f t="shared" ca="1" si="33"/>
        <v>0</v>
      </c>
      <c r="K257" s="14">
        <f t="shared" ca="1" si="37"/>
        <v>997.62024847156681</v>
      </c>
      <c r="L257" s="14" t="str">
        <f ca="1">IF(OR(RemboursementAnticipé="",RemboursementAnticipé=0),"",IF(AND(RemboursementAnticipé&gt;0,IRAouinon="OUI"),MIN(0.03*(CRDAvantMensualite-MontantMensualité),TauxNominalEmprunt/2*J257),""))</f>
        <v/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34">
        <f t="shared" ca="1" si="39"/>
        <v>2983.6564142039315</v>
      </c>
      <c r="AB257" s="34">
        <f ca="1">IF(CRDAvantMensualite2="","",IF(CRDAvantMensualite2&lt;MontantMensualité0,CRDAvantMensualite2*(1+(TauxNominalEmprunt+TAEA)/12),MontantMensualité0))</f>
        <v>997.62024847156681</v>
      </c>
      <c r="AC257" s="35">
        <f t="shared" ca="1" si="34"/>
        <v>993.02044483300233</v>
      </c>
      <c r="AD257" s="35">
        <f ca="1">IF(CRDAvantMensualite2&lt;&gt;"",CRDAvantMensualite2*(TauxNominalEmprunt/NbMensualitésParAn0),"")</f>
        <v>3.7295705177549143</v>
      </c>
      <c r="AE257" s="35">
        <f t="shared" ca="1" si="35"/>
        <v>1990.6359693709292</v>
      </c>
    </row>
    <row r="258" spans="1:31" x14ac:dyDescent="0.25">
      <c r="A258" s="38">
        <f ca="1">IF(DescriptionOk,A257+1,"")</f>
        <v>239</v>
      </c>
      <c r="B258" s="40">
        <f t="shared" ca="1" si="30"/>
        <v>51272</v>
      </c>
      <c r="C258" s="13">
        <f t="shared" ca="1" si="38"/>
        <v>1990.6359693709292</v>
      </c>
      <c r="D258" s="13">
        <f ca="1">IF(CRDAvantMensualite="","",IF(CRDAvantMensualite&lt;MontantMensualité0,CRDAvantMensualite*(1+(TauxNominalEmprunt+TAEA)/12),MontantMensualité0))</f>
        <v>997.62024847156681</v>
      </c>
      <c r="E258" s="13">
        <f t="shared" ca="1" si="31"/>
        <v>994.55135135211992</v>
      </c>
      <c r="F258" s="13">
        <f ca="1">IF(CRDAvantMensualite&lt;&gt;"",CRDAvantMensualite*(TauxNominalEmprunt/NbMensualitésParAn0),"")</f>
        <v>2.4882949617136614</v>
      </c>
      <c r="G258" s="13">
        <f t="shared" ca="1" si="32"/>
        <v>0.58060215773318768</v>
      </c>
      <c r="H258" s="13">
        <f t="shared" ca="1" si="36"/>
        <v>996.08461801880924</v>
      </c>
      <c r="I258" s="46"/>
      <c r="J258" s="21">
        <f t="shared" ca="1" si="33"/>
        <v>0</v>
      </c>
      <c r="K258" s="14">
        <f t="shared" ca="1" si="37"/>
        <v>997.62024847156681</v>
      </c>
      <c r="L258" s="14" t="str">
        <f ca="1">IF(OR(RemboursementAnticipé="",RemboursementAnticipé=0),"",IF(AND(RemboursementAnticipé&gt;0,IRAouinon="OUI"),MIN(0.03*(CRDAvantMensualite-MontantMensualité),TauxNominalEmprunt/2*J258),""))</f>
        <v/>
      </c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34">
        <f t="shared" ca="1" si="39"/>
        <v>1990.6359693709292</v>
      </c>
      <c r="AB258" s="34">
        <f ca="1">IF(CRDAvantMensualite2="","",IF(CRDAvantMensualite2&lt;MontantMensualité0,CRDAvantMensualite2*(1+(TauxNominalEmprunt+TAEA)/12),MontantMensualité0))</f>
        <v>997.62024847156681</v>
      </c>
      <c r="AC258" s="35">
        <f t="shared" ca="1" si="34"/>
        <v>994.55135135211992</v>
      </c>
      <c r="AD258" s="35">
        <f ca="1">IF(CRDAvantMensualite2&lt;&gt;"",CRDAvantMensualite2*(TauxNominalEmprunt/NbMensualitésParAn0),"")</f>
        <v>2.4882949617136614</v>
      </c>
      <c r="AE258" s="35">
        <f t="shared" ca="1" si="35"/>
        <v>996.08461801880924</v>
      </c>
    </row>
    <row r="259" spans="1:31" x14ac:dyDescent="0.25">
      <c r="A259" s="39">
        <f ca="1">IF(DescriptionOk,A258+1,"")</f>
        <v>240</v>
      </c>
      <c r="B259" s="41">
        <f t="shared" ca="1" si="30"/>
        <v>51303</v>
      </c>
      <c r="C259" s="16">
        <f t="shared" ca="1" si="38"/>
        <v>996.08461801880924</v>
      </c>
      <c r="D259" s="16">
        <f ca="1">IF(CRDAvantMensualite="","",IF(CRDAvantMensualite&lt;MontantMensualité0,CRDAvantMensualite*(1+(TauxNominalEmprunt+TAEA)/12),MontantMensualité0))</f>
        <v>997.6202484715883</v>
      </c>
      <c r="E259" s="16">
        <f t="shared" ca="1" si="31"/>
        <v>994.54898756603029</v>
      </c>
      <c r="F259" s="16">
        <f ca="1">IF(CRDAvantMensualite&lt;&gt;"",CRDAvantMensualite*(TauxNominalEmprunt/NbMensualitésParAn0),"")</f>
        <v>1.2451057725235115</v>
      </c>
      <c r="G259" s="16">
        <f t="shared" ca="1" si="32"/>
        <v>0.29052468025548606</v>
      </c>
      <c r="H259" s="16">
        <f t="shared" ca="1" si="36"/>
        <v>0</v>
      </c>
      <c r="I259" s="46"/>
      <c r="J259" s="22">
        <f t="shared" ca="1" si="33"/>
        <v>0</v>
      </c>
      <c r="K259" s="15">
        <f t="shared" ca="1" si="37"/>
        <v>996.08461801880924</v>
      </c>
      <c r="L259" s="15" t="str">
        <f ca="1">IF(OR(RemboursementAnticipé="",RemboursementAnticipé=0),"",IF(AND(RemboursementAnticipé&gt;0,IRAouinon="OUI"),MIN(0.03*(CRDAvantMensualite-MontantMensualité),TauxNominalEmprunt/2*J259),""))</f>
        <v/>
      </c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34">
        <f t="shared" ca="1" si="39"/>
        <v>996.08461801880924</v>
      </c>
      <c r="AB259" s="34">
        <f ca="1">IF(CRDAvantMensualite2="","",IF(CRDAvantMensualite2&lt;MontantMensualité0,CRDAvantMensualite2*(1+(TauxNominalEmprunt+TAEA)/12),MontantMensualité0))</f>
        <v>997.6202484715883</v>
      </c>
      <c r="AC259" s="35">
        <f t="shared" ca="1" si="34"/>
        <v>996.08461801880935</v>
      </c>
      <c r="AD259" s="35">
        <f ca="1">IF(CRDAvantMensualite2&lt;&gt;"",CRDAvantMensualite2*(TauxNominalEmprunt/NbMensualitésParAn0),"")</f>
        <v>1.2451057725235115</v>
      </c>
      <c r="AE259" s="35">
        <f t="shared" ca="1" si="35"/>
        <v>0</v>
      </c>
    </row>
    <row r="260" spans="1:31" x14ac:dyDescent="0.25">
      <c r="A260" s="38">
        <f ca="1">IF(DescriptionOk,A259+1,"")</f>
        <v>241</v>
      </c>
      <c r="B260" s="40" t="str">
        <f t="shared" ca="1" si="30"/>
        <v/>
      </c>
      <c r="C260" s="13" t="str">
        <f t="shared" ca="1" si="38"/>
        <v/>
      </c>
      <c r="D260" s="13" t="str">
        <f ca="1">IF(CRDAvantMensualite="","",IF(CRDAvantMensualite&lt;MontantMensualité0,CRDAvantMensualite*(1+(TauxNominalEmprunt+TAEA)/12),MontantMensualité0))</f>
        <v/>
      </c>
      <c r="E260" s="13" t="str">
        <f t="shared" ca="1" si="31"/>
        <v/>
      </c>
      <c r="F260" s="13" t="str">
        <f ca="1">IF(CRDAvantMensualite&lt;&gt;"",CRDAvantMensualite*(TauxNominalEmprunt/NbMensualitésParAn0),"")</f>
        <v/>
      </c>
      <c r="G260" s="13" t="str">
        <f t="shared" ca="1" si="32"/>
        <v/>
      </c>
      <c r="H260" s="13" t="str">
        <f t="shared" ca="1" si="36"/>
        <v/>
      </c>
      <c r="I260" s="46"/>
      <c r="J260" s="21" t="str">
        <f t="shared" ca="1" si="33"/>
        <v/>
      </c>
      <c r="K260" s="14" t="str">
        <f t="shared" ca="1" si="37"/>
        <v/>
      </c>
      <c r="L260" s="14" t="str">
        <f ca="1">IF(OR(RemboursementAnticipé="",RemboursementAnticipé=0),"",IF(AND(RemboursementAnticipé&gt;0,IRAouinon="OUI"),MIN(0.03*(CRDAvantMensualite-MontantMensualité),TauxNominalEmprunt/2*J260),""))</f>
        <v/>
      </c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34" t="str">
        <f t="shared" ca="1" si="39"/>
        <v/>
      </c>
      <c r="AB260" s="34" t="str">
        <f ca="1">IF(CRDAvantMensualite2="","",IF(CRDAvantMensualite2&lt;MontantMensualité0,CRDAvantMensualite2*(1+(TauxNominalEmprunt+TAEA)/12),MontantMensualité0))</f>
        <v/>
      </c>
      <c r="AC260" s="35" t="str">
        <f t="shared" ca="1" si="34"/>
        <v/>
      </c>
      <c r="AD260" s="35" t="str">
        <f ca="1">IF(CRDAvantMensualite2&lt;&gt;"",CRDAvantMensualite2*(TauxNominalEmprunt/NbMensualitésParAn0),"")</f>
        <v/>
      </c>
      <c r="AE260" s="35" t="str">
        <f t="shared" ca="1" si="35"/>
        <v/>
      </c>
    </row>
    <row r="261" spans="1:31" x14ac:dyDescent="0.25">
      <c r="A261" s="38">
        <f ca="1">IF(DescriptionOk,A260+1,"")</f>
        <v>242</v>
      </c>
      <c r="B261" s="40" t="str">
        <f t="shared" ca="1" si="30"/>
        <v/>
      </c>
      <c r="C261" s="13" t="str">
        <f t="shared" ca="1" si="38"/>
        <v/>
      </c>
      <c r="D261" s="13" t="str">
        <f ca="1">IF(CRDAvantMensualite="","",IF(CRDAvantMensualite&lt;MontantMensualité0,CRDAvantMensualite*(1+(TauxNominalEmprunt+TAEA)/12),MontantMensualité0))</f>
        <v/>
      </c>
      <c r="E261" s="13" t="str">
        <f t="shared" ca="1" si="31"/>
        <v/>
      </c>
      <c r="F261" s="13" t="str">
        <f ca="1">IF(CRDAvantMensualite&lt;&gt;"",CRDAvantMensualite*(TauxNominalEmprunt/NbMensualitésParAn0),"")</f>
        <v/>
      </c>
      <c r="G261" s="13" t="str">
        <f t="shared" ca="1" si="32"/>
        <v/>
      </c>
      <c r="H261" s="13" t="str">
        <f t="shared" ca="1" si="36"/>
        <v/>
      </c>
      <c r="I261" s="46"/>
      <c r="J261" s="21" t="str">
        <f t="shared" ca="1" si="33"/>
        <v/>
      </c>
      <c r="K261" s="14" t="str">
        <f t="shared" ca="1" si="37"/>
        <v/>
      </c>
      <c r="L261" s="14" t="str">
        <f ca="1">IF(OR(RemboursementAnticipé="",RemboursementAnticipé=0),"",IF(AND(RemboursementAnticipé&gt;0,IRAouinon="OUI"),MIN(0.03*(CRDAvantMensualite-MontantMensualité),TauxNominalEmprunt/2*J261),""))</f>
        <v/>
      </c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34" t="str">
        <f t="shared" ca="1" si="39"/>
        <v/>
      </c>
      <c r="AB261" s="34" t="str">
        <f ca="1">IF(CRDAvantMensualite2="","",IF(CRDAvantMensualite2&lt;MontantMensualité0,CRDAvantMensualite2*(1+(TauxNominalEmprunt+TAEA)/12),MontantMensualité0))</f>
        <v/>
      </c>
      <c r="AC261" s="35" t="str">
        <f t="shared" ca="1" si="34"/>
        <v/>
      </c>
      <c r="AD261" s="35" t="str">
        <f ca="1">IF(CRDAvantMensualite2&lt;&gt;"",CRDAvantMensualite2*(TauxNominalEmprunt/NbMensualitésParAn0),"")</f>
        <v/>
      </c>
      <c r="AE261" s="35" t="str">
        <f t="shared" ca="1" si="35"/>
        <v/>
      </c>
    </row>
    <row r="262" spans="1:31" x14ac:dyDescent="0.25">
      <c r="A262" s="38">
        <f ca="1">IF(DescriptionOk,A261+1,"")</f>
        <v>243</v>
      </c>
      <c r="B262" s="40" t="str">
        <f t="shared" ca="1" si="30"/>
        <v/>
      </c>
      <c r="C262" s="13" t="str">
        <f t="shared" ca="1" si="38"/>
        <v/>
      </c>
      <c r="D262" s="13" t="str">
        <f ca="1">IF(CRDAvantMensualite="","",IF(CRDAvantMensualite&lt;MontantMensualité0,CRDAvantMensualite*(1+(TauxNominalEmprunt+TAEA)/12),MontantMensualité0))</f>
        <v/>
      </c>
      <c r="E262" s="13" t="str">
        <f t="shared" ca="1" si="31"/>
        <v/>
      </c>
      <c r="F262" s="13" t="str">
        <f ca="1">IF(CRDAvantMensualite&lt;&gt;"",CRDAvantMensualite*(TauxNominalEmprunt/NbMensualitésParAn0),"")</f>
        <v/>
      </c>
      <c r="G262" s="13" t="str">
        <f t="shared" ca="1" si="32"/>
        <v/>
      </c>
      <c r="H262" s="13" t="str">
        <f t="shared" ca="1" si="36"/>
        <v/>
      </c>
      <c r="I262" s="46"/>
      <c r="J262" s="21" t="str">
        <f t="shared" ca="1" si="33"/>
        <v/>
      </c>
      <c r="K262" s="14" t="str">
        <f t="shared" ca="1" si="37"/>
        <v/>
      </c>
      <c r="L262" s="14" t="str">
        <f ca="1">IF(OR(RemboursementAnticipé="",RemboursementAnticipé=0),"",IF(AND(RemboursementAnticipé&gt;0,IRAouinon="OUI"),MIN(0.03*(CRDAvantMensualite-MontantMensualité),TauxNominalEmprunt/2*J262),""))</f>
        <v/>
      </c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34" t="str">
        <f t="shared" ca="1" si="39"/>
        <v/>
      </c>
      <c r="AB262" s="34" t="str">
        <f ca="1">IF(CRDAvantMensualite2="","",IF(CRDAvantMensualite2&lt;MontantMensualité0,CRDAvantMensualite2*(1+(TauxNominalEmprunt+TAEA)/12),MontantMensualité0))</f>
        <v/>
      </c>
      <c r="AC262" s="35" t="str">
        <f t="shared" ca="1" si="34"/>
        <v/>
      </c>
      <c r="AD262" s="35" t="str">
        <f ca="1">IF(CRDAvantMensualite2&lt;&gt;"",CRDAvantMensualite2*(TauxNominalEmprunt/NbMensualitésParAn0),"")</f>
        <v/>
      </c>
      <c r="AE262" s="35" t="str">
        <f t="shared" ca="1" si="35"/>
        <v/>
      </c>
    </row>
    <row r="263" spans="1:31" x14ac:dyDescent="0.25">
      <c r="A263" s="38">
        <f ca="1">IF(DescriptionOk,A262+1,"")</f>
        <v>244</v>
      </c>
      <c r="B263" s="40" t="str">
        <f t="shared" ca="1" si="30"/>
        <v/>
      </c>
      <c r="C263" s="13" t="str">
        <f t="shared" ca="1" si="38"/>
        <v/>
      </c>
      <c r="D263" s="13" t="str">
        <f ca="1">IF(CRDAvantMensualite="","",IF(CRDAvantMensualite&lt;MontantMensualité0,CRDAvantMensualite*(1+(TauxNominalEmprunt+TAEA)/12),MontantMensualité0))</f>
        <v/>
      </c>
      <c r="E263" s="13" t="str">
        <f t="shared" ca="1" si="31"/>
        <v/>
      </c>
      <c r="F263" s="13" t="str">
        <f ca="1">IF(CRDAvantMensualite&lt;&gt;"",CRDAvantMensualite*(TauxNominalEmprunt/NbMensualitésParAn0),"")</f>
        <v/>
      </c>
      <c r="G263" s="13" t="str">
        <f t="shared" ca="1" si="32"/>
        <v/>
      </c>
      <c r="H263" s="13" t="str">
        <f t="shared" ca="1" si="36"/>
        <v/>
      </c>
      <c r="I263" s="46"/>
      <c r="J263" s="21" t="str">
        <f t="shared" ca="1" si="33"/>
        <v/>
      </c>
      <c r="K263" s="14" t="str">
        <f t="shared" ca="1" si="37"/>
        <v/>
      </c>
      <c r="L263" s="14" t="str">
        <f ca="1">IF(OR(RemboursementAnticipé="",RemboursementAnticipé=0),"",IF(AND(RemboursementAnticipé&gt;0,IRAouinon="OUI"),MIN(0.03*(CRDAvantMensualite-MontantMensualité),TauxNominalEmprunt/2*J263),""))</f>
        <v/>
      </c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34" t="str">
        <f t="shared" ca="1" si="39"/>
        <v/>
      </c>
      <c r="AB263" s="34" t="str">
        <f ca="1">IF(CRDAvantMensualite2="","",IF(CRDAvantMensualite2&lt;MontantMensualité0,CRDAvantMensualite2*(1+(TauxNominalEmprunt+TAEA)/12),MontantMensualité0))</f>
        <v/>
      </c>
      <c r="AC263" s="35" t="str">
        <f t="shared" ca="1" si="34"/>
        <v/>
      </c>
      <c r="AD263" s="35" t="str">
        <f ca="1">IF(CRDAvantMensualite2&lt;&gt;"",CRDAvantMensualite2*(TauxNominalEmprunt/NbMensualitésParAn0),"")</f>
        <v/>
      </c>
      <c r="AE263" s="35" t="str">
        <f t="shared" ca="1" si="35"/>
        <v/>
      </c>
    </row>
    <row r="264" spans="1:31" x14ac:dyDescent="0.25">
      <c r="A264" s="38">
        <f ca="1">IF(DescriptionOk,A263+1,"")</f>
        <v>245</v>
      </c>
      <c r="B264" s="40" t="str">
        <f t="shared" ca="1" si="30"/>
        <v/>
      </c>
      <c r="C264" s="13" t="str">
        <f t="shared" ca="1" si="38"/>
        <v/>
      </c>
      <c r="D264" s="13" t="str">
        <f ca="1">IF(CRDAvantMensualite="","",IF(CRDAvantMensualite&lt;MontantMensualité0,CRDAvantMensualite*(1+(TauxNominalEmprunt+TAEA)/12),MontantMensualité0))</f>
        <v/>
      </c>
      <c r="E264" s="13" t="str">
        <f t="shared" ca="1" si="31"/>
        <v/>
      </c>
      <c r="F264" s="13" t="str">
        <f ca="1">IF(CRDAvantMensualite&lt;&gt;"",CRDAvantMensualite*(TauxNominalEmprunt/NbMensualitésParAn0),"")</f>
        <v/>
      </c>
      <c r="G264" s="13" t="str">
        <f t="shared" ca="1" si="32"/>
        <v/>
      </c>
      <c r="H264" s="13" t="str">
        <f t="shared" ca="1" si="36"/>
        <v/>
      </c>
      <c r="I264" s="46"/>
      <c r="J264" s="21" t="str">
        <f t="shared" ca="1" si="33"/>
        <v/>
      </c>
      <c r="K264" s="14" t="str">
        <f t="shared" ca="1" si="37"/>
        <v/>
      </c>
      <c r="L264" s="14" t="str">
        <f ca="1">IF(OR(RemboursementAnticipé="",RemboursementAnticipé=0),"",IF(AND(RemboursementAnticipé&gt;0,IRAouinon="OUI"),MIN(0.03*(CRDAvantMensualite-MontantMensualité),TauxNominalEmprunt/2*J264),""))</f>
        <v/>
      </c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34" t="str">
        <f t="shared" ca="1" si="39"/>
        <v/>
      </c>
      <c r="AB264" s="34" t="str">
        <f ca="1">IF(CRDAvantMensualite2="","",IF(CRDAvantMensualite2&lt;MontantMensualité0,CRDAvantMensualite2*(1+(TauxNominalEmprunt+TAEA)/12),MontantMensualité0))</f>
        <v/>
      </c>
      <c r="AC264" s="35" t="str">
        <f t="shared" ca="1" si="34"/>
        <v/>
      </c>
      <c r="AD264" s="35" t="str">
        <f ca="1">IF(CRDAvantMensualite2&lt;&gt;"",CRDAvantMensualite2*(TauxNominalEmprunt/NbMensualitésParAn0),"")</f>
        <v/>
      </c>
      <c r="AE264" s="35" t="str">
        <f t="shared" ca="1" si="35"/>
        <v/>
      </c>
    </row>
    <row r="265" spans="1:31" x14ac:dyDescent="0.25">
      <c r="A265" s="38">
        <f ca="1">IF(DescriptionOk,A264+1,"")</f>
        <v>246</v>
      </c>
      <c r="B265" s="40" t="str">
        <f t="shared" ca="1" si="30"/>
        <v/>
      </c>
      <c r="C265" s="13" t="str">
        <f t="shared" ca="1" si="38"/>
        <v/>
      </c>
      <c r="D265" s="13" t="str">
        <f ca="1">IF(CRDAvantMensualite="","",IF(CRDAvantMensualite&lt;MontantMensualité0,CRDAvantMensualite*(1+(TauxNominalEmprunt+TAEA)/12),MontantMensualité0))</f>
        <v/>
      </c>
      <c r="E265" s="13" t="str">
        <f t="shared" ca="1" si="31"/>
        <v/>
      </c>
      <c r="F265" s="13" t="str">
        <f ca="1">IF(CRDAvantMensualite&lt;&gt;"",CRDAvantMensualite*(TauxNominalEmprunt/NbMensualitésParAn0),"")</f>
        <v/>
      </c>
      <c r="G265" s="13" t="str">
        <f t="shared" ca="1" si="32"/>
        <v/>
      </c>
      <c r="H265" s="13" t="str">
        <f t="shared" ca="1" si="36"/>
        <v/>
      </c>
      <c r="I265" s="46"/>
      <c r="J265" s="21" t="str">
        <f t="shared" ca="1" si="33"/>
        <v/>
      </c>
      <c r="K265" s="14" t="str">
        <f t="shared" ca="1" si="37"/>
        <v/>
      </c>
      <c r="L265" s="14" t="str">
        <f ca="1">IF(OR(RemboursementAnticipé="",RemboursementAnticipé=0),"",IF(AND(RemboursementAnticipé&gt;0,IRAouinon="OUI"),MIN(0.03*(CRDAvantMensualite-MontantMensualité),TauxNominalEmprunt/2*J265),""))</f>
        <v/>
      </c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34" t="str">
        <f t="shared" ca="1" si="39"/>
        <v/>
      </c>
      <c r="AB265" s="34" t="str">
        <f ca="1">IF(CRDAvantMensualite2="","",IF(CRDAvantMensualite2&lt;MontantMensualité0,CRDAvantMensualite2*(1+(TauxNominalEmprunt+TAEA)/12),MontantMensualité0))</f>
        <v/>
      </c>
      <c r="AC265" s="35" t="str">
        <f t="shared" ca="1" si="34"/>
        <v/>
      </c>
      <c r="AD265" s="35" t="str">
        <f ca="1">IF(CRDAvantMensualite2&lt;&gt;"",CRDAvantMensualite2*(TauxNominalEmprunt/NbMensualitésParAn0),"")</f>
        <v/>
      </c>
      <c r="AE265" s="35" t="str">
        <f t="shared" ca="1" si="35"/>
        <v/>
      </c>
    </row>
    <row r="266" spans="1:31" x14ac:dyDescent="0.25">
      <c r="A266" s="38">
        <f ca="1">IF(DescriptionOk,A265+1,"")</f>
        <v>247</v>
      </c>
      <c r="B266" s="40" t="str">
        <f t="shared" ca="1" si="30"/>
        <v/>
      </c>
      <c r="C266" s="13" t="str">
        <f t="shared" ca="1" si="38"/>
        <v/>
      </c>
      <c r="D266" s="13" t="str">
        <f ca="1">IF(CRDAvantMensualite="","",IF(CRDAvantMensualite&lt;MontantMensualité0,CRDAvantMensualite*(1+(TauxNominalEmprunt+TAEA)/12),MontantMensualité0))</f>
        <v/>
      </c>
      <c r="E266" s="13" t="str">
        <f t="shared" ca="1" si="31"/>
        <v/>
      </c>
      <c r="F266" s="13" t="str">
        <f ca="1">IF(CRDAvantMensualite&lt;&gt;"",CRDAvantMensualite*(TauxNominalEmprunt/NbMensualitésParAn0),"")</f>
        <v/>
      </c>
      <c r="G266" s="13" t="str">
        <f t="shared" ca="1" si="32"/>
        <v/>
      </c>
      <c r="H266" s="13" t="str">
        <f t="shared" ca="1" si="36"/>
        <v/>
      </c>
      <c r="I266" s="46"/>
      <c r="J266" s="21" t="str">
        <f t="shared" ca="1" si="33"/>
        <v/>
      </c>
      <c r="K266" s="14" t="str">
        <f t="shared" ca="1" si="37"/>
        <v/>
      </c>
      <c r="L266" s="14" t="str">
        <f ca="1">IF(OR(RemboursementAnticipé="",RemboursementAnticipé=0),"",IF(AND(RemboursementAnticipé&gt;0,IRAouinon="OUI"),MIN(0.03*(CRDAvantMensualite-MontantMensualité),TauxNominalEmprunt/2*J266),""))</f>
        <v/>
      </c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34" t="str">
        <f t="shared" ca="1" si="39"/>
        <v/>
      </c>
      <c r="AB266" s="34" t="str">
        <f ca="1">IF(CRDAvantMensualite2="","",IF(CRDAvantMensualite2&lt;MontantMensualité0,CRDAvantMensualite2*(1+(TauxNominalEmprunt+TAEA)/12),MontantMensualité0))</f>
        <v/>
      </c>
      <c r="AC266" s="35" t="str">
        <f t="shared" ca="1" si="34"/>
        <v/>
      </c>
      <c r="AD266" s="35" t="str">
        <f ca="1">IF(CRDAvantMensualite2&lt;&gt;"",CRDAvantMensualite2*(TauxNominalEmprunt/NbMensualitésParAn0),"")</f>
        <v/>
      </c>
      <c r="AE266" s="35" t="str">
        <f t="shared" ca="1" si="35"/>
        <v/>
      </c>
    </row>
    <row r="267" spans="1:31" x14ac:dyDescent="0.25">
      <c r="A267" s="38">
        <f ca="1">IF(DescriptionOk,A266+1,"")</f>
        <v>248</v>
      </c>
      <c r="B267" s="40" t="str">
        <f t="shared" ca="1" si="30"/>
        <v/>
      </c>
      <c r="C267" s="13" t="str">
        <f t="shared" ca="1" si="38"/>
        <v/>
      </c>
      <c r="D267" s="13" t="str">
        <f ca="1">IF(CRDAvantMensualite="","",IF(CRDAvantMensualite&lt;MontantMensualité0,CRDAvantMensualite*(1+(TauxNominalEmprunt+TAEA)/12),MontantMensualité0))</f>
        <v/>
      </c>
      <c r="E267" s="13" t="str">
        <f t="shared" ca="1" si="31"/>
        <v/>
      </c>
      <c r="F267" s="13" t="str">
        <f ca="1">IF(CRDAvantMensualite&lt;&gt;"",CRDAvantMensualite*(TauxNominalEmprunt/NbMensualitésParAn0),"")</f>
        <v/>
      </c>
      <c r="G267" s="13" t="str">
        <f t="shared" ca="1" si="32"/>
        <v/>
      </c>
      <c r="H267" s="13" t="str">
        <f t="shared" ca="1" si="36"/>
        <v/>
      </c>
      <c r="I267" s="46"/>
      <c r="J267" s="21" t="str">
        <f t="shared" ca="1" si="33"/>
        <v/>
      </c>
      <c r="K267" s="14" t="str">
        <f t="shared" ca="1" si="37"/>
        <v/>
      </c>
      <c r="L267" s="14" t="str">
        <f ca="1">IF(OR(RemboursementAnticipé="",RemboursementAnticipé=0),"",IF(AND(RemboursementAnticipé&gt;0,IRAouinon="OUI"),MIN(0.03*(CRDAvantMensualite-MontantMensualité),TauxNominalEmprunt/2*J267),""))</f>
        <v/>
      </c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34" t="str">
        <f t="shared" ca="1" si="39"/>
        <v/>
      </c>
      <c r="AB267" s="34" t="str">
        <f ca="1">IF(CRDAvantMensualite2="","",IF(CRDAvantMensualite2&lt;MontantMensualité0,CRDAvantMensualite2*(1+(TauxNominalEmprunt+TAEA)/12),MontantMensualité0))</f>
        <v/>
      </c>
      <c r="AC267" s="35" t="str">
        <f t="shared" ca="1" si="34"/>
        <v/>
      </c>
      <c r="AD267" s="35" t="str">
        <f ca="1">IF(CRDAvantMensualite2&lt;&gt;"",CRDAvantMensualite2*(TauxNominalEmprunt/NbMensualitésParAn0),"")</f>
        <v/>
      </c>
      <c r="AE267" s="35" t="str">
        <f t="shared" ca="1" si="35"/>
        <v/>
      </c>
    </row>
    <row r="268" spans="1:31" x14ac:dyDescent="0.25">
      <c r="A268" s="38">
        <f ca="1">IF(DescriptionOk,A267+1,"")</f>
        <v>249</v>
      </c>
      <c r="B268" s="40" t="str">
        <f t="shared" ca="1" si="30"/>
        <v/>
      </c>
      <c r="C268" s="13" t="str">
        <f t="shared" ca="1" si="38"/>
        <v/>
      </c>
      <c r="D268" s="13" t="str">
        <f ca="1">IF(CRDAvantMensualite="","",IF(CRDAvantMensualite&lt;MontantMensualité0,CRDAvantMensualite*(1+(TauxNominalEmprunt+TAEA)/12),MontantMensualité0))</f>
        <v/>
      </c>
      <c r="E268" s="13" t="str">
        <f t="shared" ca="1" si="31"/>
        <v/>
      </c>
      <c r="F268" s="13" t="str">
        <f ca="1">IF(CRDAvantMensualite&lt;&gt;"",CRDAvantMensualite*(TauxNominalEmprunt/NbMensualitésParAn0),"")</f>
        <v/>
      </c>
      <c r="G268" s="13" t="str">
        <f t="shared" ca="1" si="32"/>
        <v/>
      </c>
      <c r="H268" s="13" t="str">
        <f t="shared" ca="1" si="36"/>
        <v/>
      </c>
      <c r="I268" s="46"/>
      <c r="J268" s="21" t="str">
        <f t="shared" ca="1" si="33"/>
        <v/>
      </c>
      <c r="K268" s="14" t="str">
        <f t="shared" ca="1" si="37"/>
        <v/>
      </c>
      <c r="L268" s="14" t="str">
        <f ca="1">IF(OR(RemboursementAnticipé="",RemboursementAnticipé=0),"",IF(AND(RemboursementAnticipé&gt;0,IRAouinon="OUI"),MIN(0.03*(CRDAvantMensualite-MontantMensualité),TauxNominalEmprunt/2*J268),""))</f>
        <v/>
      </c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34" t="str">
        <f t="shared" ca="1" si="39"/>
        <v/>
      </c>
      <c r="AB268" s="34" t="str">
        <f ca="1">IF(CRDAvantMensualite2="","",IF(CRDAvantMensualite2&lt;MontantMensualité0,CRDAvantMensualite2*(1+(TauxNominalEmprunt+TAEA)/12),MontantMensualité0))</f>
        <v/>
      </c>
      <c r="AC268" s="35" t="str">
        <f t="shared" ca="1" si="34"/>
        <v/>
      </c>
      <c r="AD268" s="35" t="str">
        <f ca="1">IF(CRDAvantMensualite2&lt;&gt;"",CRDAvantMensualite2*(TauxNominalEmprunt/NbMensualitésParAn0),"")</f>
        <v/>
      </c>
      <c r="AE268" s="35" t="str">
        <f t="shared" ca="1" si="35"/>
        <v/>
      </c>
    </row>
    <row r="269" spans="1:31" x14ac:dyDescent="0.25">
      <c r="A269" s="38">
        <f ca="1">IF(DescriptionOk,A268+1,"")</f>
        <v>250</v>
      </c>
      <c r="B269" s="40" t="str">
        <f t="shared" ca="1" si="30"/>
        <v/>
      </c>
      <c r="C269" s="13" t="str">
        <f t="shared" ca="1" si="38"/>
        <v/>
      </c>
      <c r="D269" s="13" t="str">
        <f ca="1">IF(CRDAvantMensualite="","",IF(CRDAvantMensualite&lt;MontantMensualité0,CRDAvantMensualite*(1+(TauxNominalEmprunt+TAEA)/12),MontantMensualité0))</f>
        <v/>
      </c>
      <c r="E269" s="13" t="str">
        <f t="shared" ca="1" si="31"/>
        <v/>
      </c>
      <c r="F269" s="13" t="str">
        <f ca="1">IF(CRDAvantMensualite&lt;&gt;"",CRDAvantMensualite*(TauxNominalEmprunt/NbMensualitésParAn0),"")</f>
        <v/>
      </c>
      <c r="G269" s="13" t="str">
        <f t="shared" ca="1" si="32"/>
        <v/>
      </c>
      <c r="H269" s="13" t="str">
        <f t="shared" ca="1" si="36"/>
        <v/>
      </c>
      <c r="I269" s="46"/>
      <c r="J269" s="21" t="str">
        <f t="shared" ca="1" si="33"/>
        <v/>
      </c>
      <c r="K269" s="14" t="str">
        <f t="shared" ca="1" si="37"/>
        <v/>
      </c>
      <c r="L269" s="14" t="str">
        <f ca="1">IF(OR(RemboursementAnticipé="",RemboursementAnticipé=0),"",IF(AND(RemboursementAnticipé&gt;0,IRAouinon="OUI"),MIN(0.03*(CRDAvantMensualite-MontantMensualité),TauxNominalEmprunt/2*J269),""))</f>
        <v/>
      </c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34" t="str">
        <f t="shared" ca="1" si="39"/>
        <v/>
      </c>
      <c r="AB269" s="34" t="str">
        <f ca="1">IF(CRDAvantMensualite2="","",IF(CRDAvantMensualite2&lt;MontantMensualité0,CRDAvantMensualite2*(1+(TauxNominalEmprunt+TAEA)/12),MontantMensualité0))</f>
        <v/>
      </c>
      <c r="AC269" s="35" t="str">
        <f t="shared" ca="1" si="34"/>
        <v/>
      </c>
      <c r="AD269" s="35" t="str">
        <f ca="1">IF(CRDAvantMensualite2&lt;&gt;"",CRDAvantMensualite2*(TauxNominalEmprunt/NbMensualitésParAn0),"")</f>
        <v/>
      </c>
      <c r="AE269" s="35" t="str">
        <f t="shared" ca="1" si="35"/>
        <v/>
      </c>
    </row>
    <row r="270" spans="1:31" x14ac:dyDescent="0.25">
      <c r="A270" s="38">
        <f ca="1">IF(DescriptionOk,A269+1,"")</f>
        <v>251</v>
      </c>
      <c r="B270" s="40" t="str">
        <f t="shared" ca="1" si="30"/>
        <v/>
      </c>
      <c r="C270" s="13" t="str">
        <f t="shared" ca="1" si="38"/>
        <v/>
      </c>
      <c r="D270" s="13" t="str">
        <f ca="1">IF(CRDAvantMensualite="","",IF(CRDAvantMensualite&lt;MontantMensualité0,CRDAvantMensualite*(1+(TauxNominalEmprunt+TAEA)/12),MontantMensualité0))</f>
        <v/>
      </c>
      <c r="E270" s="13" t="str">
        <f t="shared" ca="1" si="31"/>
        <v/>
      </c>
      <c r="F270" s="13" t="str">
        <f ca="1">IF(CRDAvantMensualite&lt;&gt;"",CRDAvantMensualite*(TauxNominalEmprunt/NbMensualitésParAn0),"")</f>
        <v/>
      </c>
      <c r="G270" s="13" t="str">
        <f t="shared" ca="1" si="32"/>
        <v/>
      </c>
      <c r="H270" s="13" t="str">
        <f t="shared" ca="1" si="36"/>
        <v/>
      </c>
      <c r="I270" s="46"/>
      <c r="J270" s="21" t="str">
        <f t="shared" ca="1" si="33"/>
        <v/>
      </c>
      <c r="K270" s="14" t="str">
        <f t="shared" ca="1" si="37"/>
        <v/>
      </c>
      <c r="L270" s="14" t="str">
        <f ca="1">IF(OR(RemboursementAnticipé="",RemboursementAnticipé=0),"",IF(AND(RemboursementAnticipé&gt;0,IRAouinon="OUI"),MIN(0.03*(CRDAvantMensualite-MontantMensualité),TauxNominalEmprunt/2*J270),""))</f>
        <v/>
      </c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34" t="str">
        <f t="shared" ca="1" si="39"/>
        <v/>
      </c>
      <c r="AB270" s="34" t="str">
        <f ca="1">IF(CRDAvantMensualite2="","",IF(CRDAvantMensualite2&lt;MontantMensualité0,CRDAvantMensualite2*(1+(TauxNominalEmprunt+TAEA)/12),MontantMensualité0))</f>
        <v/>
      </c>
      <c r="AC270" s="35" t="str">
        <f t="shared" ca="1" si="34"/>
        <v/>
      </c>
      <c r="AD270" s="35" t="str">
        <f ca="1">IF(CRDAvantMensualite2&lt;&gt;"",CRDAvantMensualite2*(TauxNominalEmprunt/NbMensualitésParAn0),"")</f>
        <v/>
      </c>
      <c r="AE270" s="35" t="str">
        <f t="shared" ca="1" si="35"/>
        <v/>
      </c>
    </row>
    <row r="271" spans="1:31" x14ac:dyDescent="0.25">
      <c r="A271" s="39">
        <f ca="1">IF(DescriptionOk,A270+1,"")</f>
        <v>252</v>
      </c>
      <c r="B271" s="41" t="str">
        <f t="shared" ca="1" si="30"/>
        <v/>
      </c>
      <c r="C271" s="16" t="str">
        <f t="shared" ca="1" si="38"/>
        <v/>
      </c>
      <c r="D271" s="16" t="str">
        <f ca="1">IF(CRDAvantMensualite="","",IF(CRDAvantMensualite&lt;MontantMensualité0,CRDAvantMensualite*(1+(TauxNominalEmprunt+TAEA)/12),MontantMensualité0))</f>
        <v/>
      </c>
      <c r="E271" s="16" t="str">
        <f t="shared" ca="1" si="31"/>
        <v/>
      </c>
      <c r="F271" s="16" t="str">
        <f ca="1">IF(CRDAvantMensualite&lt;&gt;"",CRDAvantMensualite*(TauxNominalEmprunt/NbMensualitésParAn0),"")</f>
        <v/>
      </c>
      <c r="G271" s="16" t="str">
        <f t="shared" ca="1" si="32"/>
        <v/>
      </c>
      <c r="H271" s="16" t="str">
        <f t="shared" ca="1" si="36"/>
        <v/>
      </c>
      <c r="I271" s="46"/>
      <c r="J271" s="22" t="str">
        <f t="shared" ca="1" si="33"/>
        <v/>
      </c>
      <c r="K271" s="15" t="str">
        <f t="shared" ca="1" si="37"/>
        <v/>
      </c>
      <c r="L271" s="15" t="str">
        <f ca="1">IF(OR(RemboursementAnticipé="",RemboursementAnticipé=0),"",IF(AND(RemboursementAnticipé&gt;0,IRAouinon="OUI"),MIN(0.03*(CRDAvantMensualite-MontantMensualité),TauxNominalEmprunt/2*J271),""))</f>
        <v/>
      </c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34" t="str">
        <f t="shared" ca="1" si="39"/>
        <v/>
      </c>
      <c r="AB271" s="34" t="str">
        <f ca="1">IF(CRDAvantMensualite2="","",IF(CRDAvantMensualite2&lt;MontantMensualité0,CRDAvantMensualite2*(1+(TauxNominalEmprunt+TAEA)/12),MontantMensualité0))</f>
        <v/>
      </c>
      <c r="AC271" s="35" t="str">
        <f t="shared" ca="1" si="34"/>
        <v/>
      </c>
      <c r="AD271" s="35" t="str">
        <f ca="1">IF(CRDAvantMensualite2&lt;&gt;"",CRDAvantMensualite2*(TauxNominalEmprunt/NbMensualitésParAn0),"")</f>
        <v/>
      </c>
      <c r="AE271" s="35" t="str">
        <f t="shared" ca="1" si="35"/>
        <v/>
      </c>
    </row>
    <row r="272" spans="1:31" x14ac:dyDescent="0.25">
      <c r="A272" s="38">
        <f ca="1">IF(DescriptionOk,A271+1,"")</f>
        <v>253</v>
      </c>
      <c r="B272" s="40" t="str">
        <f t="shared" ca="1" si="30"/>
        <v/>
      </c>
      <c r="C272" s="13" t="str">
        <f t="shared" ca="1" si="38"/>
        <v/>
      </c>
      <c r="D272" s="13" t="str">
        <f ca="1">IF(CRDAvantMensualite="","",IF(CRDAvantMensualite&lt;MontantMensualité0,CRDAvantMensualite*(1+(TauxNominalEmprunt+TAEA)/12),MontantMensualité0))</f>
        <v/>
      </c>
      <c r="E272" s="13" t="str">
        <f t="shared" ca="1" si="31"/>
        <v/>
      </c>
      <c r="F272" s="13" t="str">
        <f ca="1">IF(CRDAvantMensualite&lt;&gt;"",CRDAvantMensualite*(TauxNominalEmprunt/NbMensualitésParAn0),"")</f>
        <v/>
      </c>
      <c r="G272" s="13" t="str">
        <f t="shared" ca="1" si="32"/>
        <v/>
      </c>
      <c r="H272" s="13" t="str">
        <f t="shared" ca="1" si="36"/>
        <v/>
      </c>
      <c r="I272" s="46"/>
      <c r="J272" s="21" t="str">
        <f t="shared" ca="1" si="33"/>
        <v/>
      </c>
      <c r="K272" s="14" t="str">
        <f t="shared" ca="1" si="37"/>
        <v/>
      </c>
      <c r="L272" s="14" t="str">
        <f ca="1">IF(OR(RemboursementAnticipé="",RemboursementAnticipé=0),"",IF(AND(RemboursementAnticipé&gt;0,IRAouinon="OUI"),MIN(0.03*(CRDAvantMensualite-MontantMensualité),TauxNominalEmprunt/2*J272),""))</f>
        <v/>
      </c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34" t="str">
        <f t="shared" ca="1" si="39"/>
        <v/>
      </c>
      <c r="AB272" s="34" t="str">
        <f ca="1">IF(CRDAvantMensualite2="","",IF(CRDAvantMensualite2&lt;MontantMensualité0,CRDAvantMensualite2*(1+(TauxNominalEmprunt+TAEA)/12),MontantMensualité0))</f>
        <v/>
      </c>
      <c r="AC272" s="35" t="str">
        <f t="shared" ca="1" si="34"/>
        <v/>
      </c>
      <c r="AD272" s="35" t="str">
        <f ca="1">IF(CRDAvantMensualite2&lt;&gt;"",CRDAvantMensualite2*(TauxNominalEmprunt/NbMensualitésParAn0),"")</f>
        <v/>
      </c>
      <c r="AE272" s="35" t="str">
        <f t="shared" ca="1" si="35"/>
        <v/>
      </c>
    </row>
    <row r="273" spans="1:31" x14ac:dyDescent="0.25">
      <c r="A273" s="38">
        <f ca="1">IF(DescriptionOk,A272+1,"")</f>
        <v>254</v>
      </c>
      <c r="B273" s="40" t="str">
        <f t="shared" ca="1" si="30"/>
        <v/>
      </c>
      <c r="C273" s="13" t="str">
        <f t="shared" ca="1" si="38"/>
        <v/>
      </c>
      <c r="D273" s="13" t="str">
        <f ca="1">IF(CRDAvantMensualite="","",IF(CRDAvantMensualite&lt;MontantMensualité0,CRDAvantMensualite*(1+(TauxNominalEmprunt+TAEA)/12),MontantMensualité0))</f>
        <v/>
      </c>
      <c r="E273" s="13" t="str">
        <f t="shared" ca="1" si="31"/>
        <v/>
      </c>
      <c r="F273" s="13" t="str">
        <f ca="1">IF(CRDAvantMensualite&lt;&gt;"",CRDAvantMensualite*(TauxNominalEmprunt/NbMensualitésParAn0),"")</f>
        <v/>
      </c>
      <c r="G273" s="13" t="str">
        <f t="shared" ca="1" si="32"/>
        <v/>
      </c>
      <c r="H273" s="13" t="str">
        <f t="shared" ca="1" si="36"/>
        <v/>
      </c>
      <c r="I273" s="46"/>
      <c r="J273" s="21" t="str">
        <f t="shared" ca="1" si="33"/>
        <v/>
      </c>
      <c r="K273" s="14" t="str">
        <f t="shared" ca="1" si="37"/>
        <v/>
      </c>
      <c r="L273" s="14" t="str">
        <f ca="1">IF(OR(RemboursementAnticipé="",RemboursementAnticipé=0),"",IF(AND(RemboursementAnticipé&gt;0,IRAouinon="OUI"),MIN(0.03*(CRDAvantMensualite-MontantMensualité),TauxNominalEmprunt/2*J273),""))</f>
        <v/>
      </c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34" t="str">
        <f t="shared" ca="1" si="39"/>
        <v/>
      </c>
      <c r="AB273" s="34" t="str">
        <f ca="1">IF(CRDAvantMensualite2="","",IF(CRDAvantMensualite2&lt;MontantMensualité0,CRDAvantMensualite2*(1+(TauxNominalEmprunt+TAEA)/12),MontantMensualité0))</f>
        <v/>
      </c>
      <c r="AC273" s="35" t="str">
        <f t="shared" ca="1" si="34"/>
        <v/>
      </c>
      <c r="AD273" s="35" t="str">
        <f ca="1">IF(CRDAvantMensualite2&lt;&gt;"",CRDAvantMensualite2*(TauxNominalEmprunt/NbMensualitésParAn0),"")</f>
        <v/>
      </c>
      <c r="AE273" s="35" t="str">
        <f t="shared" ca="1" si="35"/>
        <v/>
      </c>
    </row>
    <row r="274" spans="1:31" x14ac:dyDescent="0.25">
      <c r="A274" s="38">
        <f ca="1">IF(DescriptionOk,A273+1,"")</f>
        <v>255</v>
      </c>
      <c r="B274" s="40" t="str">
        <f t="shared" ca="1" si="30"/>
        <v/>
      </c>
      <c r="C274" s="13" t="str">
        <f t="shared" ca="1" si="38"/>
        <v/>
      </c>
      <c r="D274" s="13" t="str">
        <f ca="1">IF(CRDAvantMensualite="","",IF(CRDAvantMensualite&lt;MontantMensualité0,CRDAvantMensualite*(1+(TauxNominalEmprunt+TAEA)/12),MontantMensualité0))</f>
        <v/>
      </c>
      <c r="E274" s="13" t="str">
        <f t="shared" ca="1" si="31"/>
        <v/>
      </c>
      <c r="F274" s="13" t="str">
        <f ca="1">IF(CRDAvantMensualite&lt;&gt;"",CRDAvantMensualite*(TauxNominalEmprunt/NbMensualitésParAn0),"")</f>
        <v/>
      </c>
      <c r="G274" s="13" t="str">
        <f t="shared" ca="1" si="32"/>
        <v/>
      </c>
      <c r="H274" s="13" t="str">
        <f t="shared" ca="1" si="36"/>
        <v/>
      </c>
      <c r="I274" s="46"/>
      <c r="J274" s="21" t="str">
        <f t="shared" ca="1" si="33"/>
        <v/>
      </c>
      <c r="K274" s="14" t="str">
        <f t="shared" ca="1" si="37"/>
        <v/>
      </c>
      <c r="L274" s="14" t="str">
        <f ca="1">IF(OR(RemboursementAnticipé="",RemboursementAnticipé=0),"",IF(AND(RemboursementAnticipé&gt;0,IRAouinon="OUI"),MIN(0.03*(CRDAvantMensualite-MontantMensualité),TauxNominalEmprunt/2*J274),""))</f>
        <v/>
      </c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34" t="str">
        <f t="shared" ca="1" si="39"/>
        <v/>
      </c>
      <c r="AB274" s="34" t="str">
        <f ca="1">IF(CRDAvantMensualite2="","",IF(CRDAvantMensualite2&lt;MontantMensualité0,CRDAvantMensualite2*(1+(TauxNominalEmprunt+TAEA)/12),MontantMensualité0))</f>
        <v/>
      </c>
      <c r="AC274" s="35" t="str">
        <f t="shared" ca="1" si="34"/>
        <v/>
      </c>
      <c r="AD274" s="35" t="str">
        <f ca="1">IF(CRDAvantMensualite2&lt;&gt;"",CRDAvantMensualite2*(TauxNominalEmprunt/NbMensualitésParAn0),"")</f>
        <v/>
      </c>
      <c r="AE274" s="35" t="str">
        <f t="shared" ca="1" si="35"/>
        <v/>
      </c>
    </row>
    <row r="275" spans="1:31" x14ac:dyDescent="0.25">
      <c r="A275" s="38">
        <f ca="1">IF(DescriptionOk,A274+1,"")</f>
        <v>256</v>
      </c>
      <c r="B275" s="40" t="str">
        <f t="shared" ca="1" si="30"/>
        <v/>
      </c>
      <c r="C275" s="13" t="str">
        <f t="shared" ca="1" si="38"/>
        <v/>
      </c>
      <c r="D275" s="13" t="str">
        <f ca="1">IF(CRDAvantMensualite="","",IF(CRDAvantMensualite&lt;MontantMensualité0,CRDAvantMensualite*(1+(TauxNominalEmprunt+TAEA)/12),MontantMensualité0))</f>
        <v/>
      </c>
      <c r="E275" s="13" t="str">
        <f t="shared" ca="1" si="31"/>
        <v/>
      </c>
      <c r="F275" s="13" t="str">
        <f ca="1">IF(CRDAvantMensualite&lt;&gt;"",CRDAvantMensualite*(TauxNominalEmprunt/NbMensualitésParAn0),"")</f>
        <v/>
      </c>
      <c r="G275" s="13" t="str">
        <f t="shared" ca="1" si="32"/>
        <v/>
      </c>
      <c r="H275" s="13" t="str">
        <f t="shared" ca="1" si="36"/>
        <v/>
      </c>
      <c r="I275" s="46"/>
      <c r="J275" s="21" t="str">
        <f t="shared" ca="1" si="33"/>
        <v/>
      </c>
      <c r="K275" s="14" t="str">
        <f t="shared" ca="1" si="37"/>
        <v/>
      </c>
      <c r="L275" s="14" t="str">
        <f ca="1">IF(OR(RemboursementAnticipé="",RemboursementAnticipé=0),"",IF(AND(RemboursementAnticipé&gt;0,IRAouinon="OUI"),MIN(0.03*(CRDAvantMensualite-MontantMensualité),TauxNominalEmprunt/2*J275),""))</f>
        <v/>
      </c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34" t="str">
        <f t="shared" ca="1" si="39"/>
        <v/>
      </c>
      <c r="AB275" s="34" t="str">
        <f ca="1">IF(CRDAvantMensualite2="","",IF(CRDAvantMensualite2&lt;MontantMensualité0,CRDAvantMensualite2*(1+(TauxNominalEmprunt+TAEA)/12),MontantMensualité0))</f>
        <v/>
      </c>
      <c r="AC275" s="35" t="str">
        <f t="shared" ca="1" si="34"/>
        <v/>
      </c>
      <c r="AD275" s="35" t="str">
        <f ca="1">IF(CRDAvantMensualite2&lt;&gt;"",CRDAvantMensualite2*(TauxNominalEmprunt/NbMensualitésParAn0),"")</f>
        <v/>
      </c>
      <c r="AE275" s="35" t="str">
        <f t="shared" ca="1" si="35"/>
        <v/>
      </c>
    </row>
    <row r="276" spans="1:31" x14ac:dyDescent="0.25">
      <c r="A276" s="38">
        <f ca="1">IF(DescriptionOk,A275+1,"")</f>
        <v>257</v>
      </c>
      <c r="B276" s="40" t="str">
        <f t="shared" ref="B276:B339" ca="1" si="40">IF(CRDAvantMensualite&lt;&gt;"",DATE(YEAR(DateDébutPrêt),MONTH(DateDébutPrêt)+(NMensualite)*12/NbMensualitésParAn0-1,DAY(DateDébutPrêt)),"")</f>
        <v/>
      </c>
      <c r="C276" s="13" t="str">
        <f t="shared" ca="1" si="38"/>
        <v/>
      </c>
      <c r="D276" s="13" t="str">
        <f ca="1">IF(CRDAvantMensualite="","",IF(CRDAvantMensualite&lt;MontantMensualité0,CRDAvantMensualite*(1+(TauxNominalEmprunt+TAEA)/12),MontantMensualité0))</f>
        <v/>
      </c>
      <c r="E276" s="13" t="str">
        <f t="shared" ref="E276:E339" ca="1" si="41">IF(CRDAvantMensualite="","",MontantVersementMensuel-IntérêtsMensualité-CRDAvantMensualite*(TAEA/NbMensualitésParAn0))</f>
        <v/>
      </c>
      <c r="F276" s="13" t="str">
        <f ca="1">IF(CRDAvantMensualite&lt;&gt;"",CRDAvantMensualite*(TauxNominalEmprunt/NbMensualitésParAn0),"")</f>
        <v/>
      </c>
      <c r="G276" s="13" t="str">
        <f t="shared" ref="G276:G339" ca="1" si="42">IF(CRDAvantMensualite&lt;&gt;"",CRDAvantMensualite*(TAEA/NbMensualitésParAn0),"")</f>
        <v/>
      </c>
      <c r="H276" s="13" t="str">
        <f t="shared" ca="1" si="36"/>
        <v/>
      </c>
      <c r="I276" s="46"/>
      <c r="J276" s="21" t="str">
        <f t="shared" ref="J276:J339" ca="1" si="43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/>
      </c>
      <c r="K276" s="14" t="str">
        <f t="shared" ca="1" si="37"/>
        <v/>
      </c>
      <c r="L276" s="14" t="str">
        <f ca="1">IF(OR(RemboursementAnticipé="",RemboursementAnticipé=0),"",IF(AND(RemboursementAnticipé&gt;0,IRAouinon="OUI"),MIN(0.03*(CRDAvantMensualite-MontantMensualité),TauxNominalEmprunt/2*J276),""))</f>
        <v/>
      </c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34" t="str">
        <f t="shared" ca="1" si="39"/>
        <v/>
      </c>
      <c r="AB276" s="34" t="str">
        <f ca="1">IF(CRDAvantMensualite2="","",IF(CRDAvantMensualite2&lt;MontantMensualité0,CRDAvantMensualite2*(1+(TauxNominalEmprunt+TAEA)/12),MontantMensualité0))</f>
        <v/>
      </c>
      <c r="AC276" s="35" t="str">
        <f t="shared" ref="AC276:AC339" ca="1" si="44">IF(CRDAvantMensualite2="","",MontantMensualité2-IntérêtsMensualité2-CRDAvantMensualite2*(TAEA/NbMensualitésParAn0))</f>
        <v/>
      </c>
      <c r="AD276" s="35" t="str">
        <f ca="1">IF(CRDAvantMensualite2&lt;&gt;"",CRDAvantMensualite2*(TauxNominalEmprunt/NbMensualitésParAn0),"")</f>
        <v/>
      </c>
      <c r="AE276" s="35" t="str">
        <f t="shared" ref="AE276:AE339" ca="1" si="45">IF(IntérêtsMensualité2="","",IF(AND(CRDAvantMensualite2&lt;&gt;"",MontantMensualité2&lt;CRDAvantMensualite2),CRDAvantMensualite2-PrincipalMensualité2,IF(CRDAvantMensualite2&lt;&gt;"",0,"")))</f>
        <v/>
      </c>
    </row>
    <row r="277" spans="1:31" x14ac:dyDescent="0.25">
      <c r="A277" s="38">
        <f ca="1">IF(DescriptionOk,A276+1,"")</f>
        <v>258</v>
      </c>
      <c r="B277" s="40" t="str">
        <f t="shared" ca="1" si="40"/>
        <v/>
      </c>
      <c r="C277" s="13" t="str">
        <f t="shared" ca="1" si="38"/>
        <v/>
      </c>
      <c r="D277" s="13" t="str">
        <f ca="1">IF(CRDAvantMensualite="","",IF(CRDAvantMensualite&lt;MontantMensualité0,CRDAvantMensualite*(1+(TauxNominalEmprunt+TAEA)/12),MontantMensualité0))</f>
        <v/>
      </c>
      <c r="E277" s="13" t="str">
        <f t="shared" ca="1" si="41"/>
        <v/>
      </c>
      <c r="F277" s="13" t="str">
        <f ca="1">IF(CRDAvantMensualite&lt;&gt;"",CRDAvantMensualite*(TauxNominalEmprunt/NbMensualitésParAn0),"")</f>
        <v/>
      </c>
      <c r="G277" s="13" t="str">
        <f t="shared" ca="1" si="42"/>
        <v/>
      </c>
      <c r="H277" s="13" t="str">
        <f t="shared" ref="H277:H340" ca="1" si="46">IF(IntérêtsMensualité="","",IF(AND(CRDAvantMensualite&lt;&gt;"",MontantMensualité+VersementSup&lt;CRDAvantMensualite),IF(IRA="",CRDAvantMensualite-PrincipalMensualité,CRDAvantMensualite-PrincipalMensualité+IRA),IF(NMensualite&lt;&gt;"",0,"")))</f>
        <v/>
      </c>
      <c r="I277" s="46"/>
      <c r="J277" s="21" t="str">
        <f t="shared" ca="1" si="43"/>
        <v/>
      </c>
      <c r="K277" s="14" t="str">
        <f t="shared" ref="K277:K340" ca="1" si="47">IF(CRDAvantMensualite="","",IF(AND(MontantMensualité+VersementSup&lt;CRDAvantMensualite),MontantMensualité+VersementSup,IF(NMensualite&lt;&gt;"",CRDAvantMensualite,"")))</f>
        <v/>
      </c>
      <c r="L277" s="14" t="str">
        <f ca="1">IF(OR(RemboursementAnticipé="",RemboursementAnticipé=0),"",IF(AND(RemboursementAnticipé&gt;0,IRAouinon="OUI"),MIN(0.03*(CRDAvantMensualite-MontantMensualité),TauxNominalEmprunt/2*J277),""))</f>
        <v/>
      </c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34" t="str">
        <f t="shared" ca="1" si="39"/>
        <v/>
      </c>
      <c r="AB277" s="34" t="str">
        <f ca="1">IF(CRDAvantMensualite2="","",IF(CRDAvantMensualite2&lt;MontantMensualité0,CRDAvantMensualite2*(1+(TauxNominalEmprunt+TAEA)/12),MontantMensualité0))</f>
        <v/>
      </c>
      <c r="AC277" s="35" t="str">
        <f t="shared" ca="1" si="44"/>
        <v/>
      </c>
      <c r="AD277" s="35" t="str">
        <f ca="1">IF(CRDAvantMensualite2&lt;&gt;"",CRDAvantMensualite2*(TauxNominalEmprunt/NbMensualitésParAn0),"")</f>
        <v/>
      </c>
      <c r="AE277" s="35" t="str">
        <f t="shared" ca="1" si="45"/>
        <v/>
      </c>
    </row>
    <row r="278" spans="1:31" x14ac:dyDescent="0.25">
      <c r="A278" s="38">
        <f ca="1">IF(DescriptionOk,A277+1,"")</f>
        <v>259</v>
      </c>
      <c r="B278" s="40" t="str">
        <f t="shared" ca="1" si="40"/>
        <v/>
      </c>
      <c r="C278" s="13" t="str">
        <f t="shared" ref="C278:C341" ca="1" si="48">IF(AND(H277&lt;&gt;"",H277&gt;0),H277,"")</f>
        <v/>
      </c>
      <c r="D278" s="13" t="str">
        <f ca="1">IF(CRDAvantMensualite="","",IF(CRDAvantMensualite&lt;MontantMensualité0,CRDAvantMensualite*(1+(TauxNominalEmprunt+TAEA)/12),MontantMensualité0))</f>
        <v/>
      </c>
      <c r="E278" s="13" t="str">
        <f t="shared" ca="1" si="41"/>
        <v/>
      </c>
      <c r="F278" s="13" t="str">
        <f ca="1">IF(CRDAvantMensualite&lt;&gt;"",CRDAvantMensualite*(TauxNominalEmprunt/NbMensualitésParAn0),"")</f>
        <v/>
      </c>
      <c r="G278" s="13" t="str">
        <f t="shared" ca="1" si="42"/>
        <v/>
      </c>
      <c r="H278" s="13" t="str">
        <f t="shared" ca="1" si="46"/>
        <v/>
      </c>
      <c r="I278" s="46"/>
      <c r="J278" s="21" t="str">
        <f t="shared" ca="1" si="43"/>
        <v/>
      </c>
      <c r="K278" s="14" t="str">
        <f t="shared" ca="1" si="47"/>
        <v/>
      </c>
      <c r="L278" s="14" t="str">
        <f ca="1">IF(OR(RemboursementAnticipé="",RemboursementAnticipé=0),"",IF(AND(RemboursementAnticipé&gt;0,IRAouinon="OUI"),MIN(0.03*(CRDAvantMensualite-MontantMensualité),TauxNominalEmprunt/2*J278),""))</f>
        <v/>
      </c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34" t="str">
        <f t="shared" ref="AA278:AA341" ca="1" si="49">IF(AND(AE277&lt;&gt;"",AE277&gt;0),AE277,"")</f>
        <v/>
      </c>
      <c r="AB278" s="34" t="str">
        <f ca="1">IF(CRDAvantMensualite2="","",IF(CRDAvantMensualite2&lt;MontantMensualité0,CRDAvantMensualite2*(1+(TauxNominalEmprunt+TAEA)/12),MontantMensualité0))</f>
        <v/>
      </c>
      <c r="AC278" s="35" t="str">
        <f t="shared" ca="1" si="44"/>
        <v/>
      </c>
      <c r="AD278" s="35" t="str">
        <f ca="1">IF(CRDAvantMensualite2&lt;&gt;"",CRDAvantMensualite2*(TauxNominalEmprunt/NbMensualitésParAn0),"")</f>
        <v/>
      </c>
      <c r="AE278" s="35" t="str">
        <f t="shared" ca="1" si="45"/>
        <v/>
      </c>
    </row>
    <row r="279" spans="1:31" x14ac:dyDescent="0.25">
      <c r="A279" s="38">
        <f ca="1">IF(DescriptionOk,A278+1,"")</f>
        <v>260</v>
      </c>
      <c r="B279" s="40" t="str">
        <f t="shared" ca="1" si="40"/>
        <v/>
      </c>
      <c r="C279" s="13" t="str">
        <f t="shared" ca="1" si="48"/>
        <v/>
      </c>
      <c r="D279" s="13" t="str">
        <f ca="1">IF(CRDAvantMensualite="","",IF(CRDAvantMensualite&lt;MontantMensualité0,CRDAvantMensualite*(1+(TauxNominalEmprunt+TAEA)/12),MontantMensualité0))</f>
        <v/>
      </c>
      <c r="E279" s="13" t="str">
        <f t="shared" ca="1" si="41"/>
        <v/>
      </c>
      <c r="F279" s="13" t="str">
        <f ca="1">IF(CRDAvantMensualite&lt;&gt;"",CRDAvantMensualite*(TauxNominalEmprunt/NbMensualitésParAn0),"")</f>
        <v/>
      </c>
      <c r="G279" s="13" t="str">
        <f t="shared" ca="1" si="42"/>
        <v/>
      </c>
      <c r="H279" s="13" t="str">
        <f t="shared" ca="1" si="46"/>
        <v/>
      </c>
      <c r="I279" s="46"/>
      <c r="J279" s="21" t="str">
        <f t="shared" ca="1" si="43"/>
        <v/>
      </c>
      <c r="K279" s="14" t="str">
        <f t="shared" ca="1" si="47"/>
        <v/>
      </c>
      <c r="L279" s="14" t="str">
        <f ca="1">IF(OR(RemboursementAnticipé="",RemboursementAnticipé=0),"",IF(AND(RemboursementAnticipé&gt;0,IRAouinon="OUI"),MIN(0.03*(CRDAvantMensualite-MontantMensualité),TauxNominalEmprunt/2*J279),""))</f>
        <v/>
      </c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34" t="str">
        <f t="shared" ca="1" si="49"/>
        <v/>
      </c>
      <c r="AB279" s="34" t="str">
        <f ca="1">IF(CRDAvantMensualite2="","",IF(CRDAvantMensualite2&lt;MontantMensualité0,CRDAvantMensualite2*(1+(TauxNominalEmprunt+TAEA)/12),MontantMensualité0))</f>
        <v/>
      </c>
      <c r="AC279" s="35" t="str">
        <f t="shared" ca="1" si="44"/>
        <v/>
      </c>
      <c r="AD279" s="35" t="str">
        <f ca="1">IF(CRDAvantMensualite2&lt;&gt;"",CRDAvantMensualite2*(TauxNominalEmprunt/NbMensualitésParAn0),"")</f>
        <v/>
      </c>
      <c r="AE279" s="35" t="str">
        <f t="shared" ca="1" si="45"/>
        <v/>
      </c>
    </row>
    <row r="280" spans="1:31" x14ac:dyDescent="0.25">
      <c r="A280" s="38">
        <f ca="1">IF(DescriptionOk,A279+1,"")</f>
        <v>261</v>
      </c>
      <c r="B280" s="40" t="str">
        <f t="shared" ca="1" si="40"/>
        <v/>
      </c>
      <c r="C280" s="13" t="str">
        <f t="shared" ca="1" si="48"/>
        <v/>
      </c>
      <c r="D280" s="13" t="str">
        <f ca="1">IF(CRDAvantMensualite="","",IF(CRDAvantMensualite&lt;MontantMensualité0,CRDAvantMensualite*(1+(TauxNominalEmprunt+TAEA)/12),MontantMensualité0))</f>
        <v/>
      </c>
      <c r="E280" s="13" t="str">
        <f t="shared" ca="1" si="41"/>
        <v/>
      </c>
      <c r="F280" s="13" t="str">
        <f ca="1">IF(CRDAvantMensualite&lt;&gt;"",CRDAvantMensualite*(TauxNominalEmprunt/NbMensualitésParAn0),"")</f>
        <v/>
      </c>
      <c r="G280" s="13" t="str">
        <f t="shared" ca="1" si="42"/>
        <v/>
      </c>
      <c r="H280" s="13" t="str">
        <f t="shared" ca="1" si="46"/>
        <v/>
      </c>
      <c r="I280" s="46"/>
      <c r="J280" s="21" t="str">
        <f t="shared" ca="1" si="43"/>
        <v/>
      </c>
      <c r="K280" s="14" t="str">
        <f t="shared" ca="1" si="47"/>
        <v/>
      </c>
      <c r="L280" s="14" t="str">
        <f ca="1">IF(OR(RemboursementAnticipé="",RemboursementAnticipé=0),"",IF(AND(RemboursementAnticipé&gt;0,IRAouinon="OUI"),MIN(0.03*(CRDAvantMensualite-MontantMensualité),TauxNominalEmprunt/2*J280),""))</f>
        <v/>
      </c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34" t="str">
        <f t="shared" ca="1" si="49"/>
        <v/>
      </c>
      <c r="AB280" s="34" t="str">
        <f ca="1">IF(CRDAvantMensualite2="","",IF(CRDAvantMensualite2&lt;MontantMensualité0,CRDAvantMensualite2*(1+(TauxNominalEmprunt+TAEA)/12),MontantMensualité0))</f>
        <v/>
      </c>
      <c r="AC280" s="35" t="str">
        <f t="shared" ca="1" si="44"/>
        <v/>
      </c>
      <c r="AD280" s="35" t="str">
        <f ca="1">IF(CRDAvantMensualite2&lt;&gt;"",CRDAvantMensualite2*(TauxNominalEmprunt/NbMensualitésParAn0),"")</f>
        <v/>
      </c>
      <c r="AE280" s="35" t="str">
        <f t="shared" ca="1" si="45"/>
        <v/>
      </c>
    </row>
    <row r="281" spans="1:31" x14ac:dyDescent="0.25">
      <c r="A281" s="38">
        <f ca="1">IF(DescriptionOk,A280+1,"")</f>
        <v>262</v>
      </c>
      <c r="B281" s="40" t="str">
        <f t="shared" ca="1" si="40"/>
        <v/>
      </c>
      <c r="C281" s="13" t="str">
        <f t="shared" ca="1" si="48"/>
        <v/>
      </c>
      <c r="D281" s="13" t="str">
        <f ca="1">IF(CRDAvantMensualite="","",IF(CRDAvantMensualite&lt;MontantMensualité0,CRDAvantMensualite*(1+(TauxNominalEmprunt+TAEA)/12),MontantMensualité0))</f>
        <v/>
      </c>
      <c r="E281" s="13" t="str">
        <f t="shared" ca="1" si="41"/>
        <v/>
      </c>
      <c r="F281" s="13" t="str">
        <f ca="1">IF(CRDAvantMensualite&lt;&gt;"",CRDAvantMensualite*(TauxNominalEmprunt/NbMensualitésParAn0),"")</f>
        <v/>
      </c>
      <c r="G281" s="13" t="str">
        <f t="shared" ca="1" si="42"/>
        <v/>
      </c>
      <c r="H281" s="13" t="str">
        <f t="shared" ca="1" si="46"/>
        <v/>
      </c>
      <c r="I281" s="46"/>
      <c r="J281" s="21" t="str">
        <f t="shared" ca="1" si="43"/>
        <v/>
      </c>
      <c r="K281" s="14" t="str">
        <f t="shared" ca="1" si="47"/>
        <v/>
      </c>
      <c r="L281" s="14" t="str">
        <f ca="1">IF(OR(RemboursementAnticipé="",RemboursementAnticipé=0),"",IF(AND(RemboursementAnticipé&gt;0,IRAouinon="OUI"),MIN(0.03*(CRDAvantMensualite-MontantMensualité),TauxNominalEmprunt/2*J281),""))</f>
        <v/>
      </c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34" t="str">
        <f t="shared" ca="1" si="49"/>
        <v/>
      </c>
      <c r="AB281" s="34" t="str">
        <f ca="1">IF(CRDAvantMensualite2="","",IF(CRDAvantMensualite2&lt;MontantMensualité0,CRDAvantMensualite2*(1+(TauxNominalEmprunt+TAEA)/12),MontantMensualité0))</f>
        <v/>
      </c>
      <c r="AC281" s="35" t="str">
        <f t="shared" ca="1" si="44"/>
        <v/>
      </c>
      <c r="AD281" s="35" t="str">
        <f ca="1">IF(CRDAvantMensualite2&lt;&gt;"",CRDAvantMensualite2*(TauxNominalEmprunt/NbMensualitésParAn0),"")</f>
        <v/>
      </c>
      <c r="AE281" s="35" t="str">
        <f t="shared" ca="1" si="45"/>
        <v/>
      </c>
    </row>
    <row r="282" spans="1:31" x14ac:dyDescent="0.25">
      <c r="A282" s="38">
        <f ca="1">IF(DescriptionOk,A281+1,"")</f>
        <v>263</v>
      </c>
      <c r="B282" s="40" t="str">
        <f t="shared" ca="1" si="40"/>
        <v/>
      </c>
      <c r="C282" s="13" t="str">
        <f t="shared" ca="1" si="48"/>
        <v/>
      </c>
      <c r="D282" s="13" t="str">
        <f ca="1">IF(CRDAvantMensualite="","",IF(CRDAvantMensualite&lt;MontantMensualité0,CRDAvantMensualite*(1+(TauxNominalEmprunt+TAEA)/12),MontantMensualité0))</f>
        <v/>
      </c>
      <c r="E282" s="13" t="str">
        <f t="shared" ca="1" si="41"/>
        <v/>
      </c>
      <c r="F282" s="13" t="str">
        <f ca="1">IF(CRDAvantMensualite&lt;&gt;"",CRDAvantMensualite*(TauxNominalEmprunt/NbMensualitésParAn0),"")</f>
        <v/>
      </c>
      <c r="G282" s="13" t="str">
        <f t="shared" ca="1" si="42"/>
        <v/>
      </c>
      <c r="H282" s="13" t="str">
        <f t="shared" ca="1" si="46"/>
        <v/>
      </c>
      <c r="I282" s="46"/>
      <c r="J282" s="21" t="str">
        <f t="shared" ca="1" si="43"/>
        <v/>
      </c>
      <c r="K282" s="14" t="str">
        <f t="shared" ca="1" si="47"/>
        <v/>
      </c>
      <c r="L282" s="14" t="str">
        <f ca="1">IF(OR(RemboursementAnticipé="",RemboursementAnticipé=0),"",IF(AND(RemboursementAnticipé&gt;0,IRAouinon="OUI"),MIN(0.03*(CRDAvantMensualite-MontantMensualité),TauxNominalEmprunt/2*J282),""))</f>
        <v/>
      </c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34" t="str">
        <f t="shared" ca="1" si="49"/>
        <v/>
      </c>
      <c r="AB282" s="34" t="str">
        <f ca="1">IF(CRDAvantMensualite2="","",IF(CRDAvantMensualite2&lt;MontantMensualité0,CRDAvantMensualite2*(1+(TauxNominalEmprunt+TAEA)/12),MontantMensualité0))</f>
        <v/>
      </c>
      <c r="AC282" s="35" t="str">
        <f t="shared" ca="1" si="44"/>
        <v/>
      </c>
      <c r="AD282" s="35" t="str">
        <f ca="1">IF(CRDAvantMensualite2&lt;&gt;"",CRDAvantMensualite2*(TauxNominalEmprunt/NbMensualitésParAn0),"")</f>
        <v/>
      </c>
      <c r="AE282" s="35" t="str">
        <f t="shared" ca="1" si="45"/>
        <v/>
      </c>
    </row>
    <row r="283" spans="1:31" x14ac:dyDescent="0.25">
      <c r="A283" s="39">
        <f ca="1">IF(DescriptionOk,A282+1,"")</f>
        <v>264</v>
      </c>
      <c r="B283" s="41" t="str">
        <f t="shared" ca="1" si="40"/>
        <v/>
      </c>
      <c r="C283" s="16" t="str">
        <f t="shared" ca="1" si="48"/>
        <v/>
      </c>
      <c r="D283" s="16" t="str">
        <f ca="1">IF(CRDAvantMensualite="","",IF(CRDAvantMensualite&lt;MontantMensualité0,CRDAvantMensualite*(1+(TauxNominalEmprunt+TAEA)/12),MontantMensualité0))</f>
        <v/>
      </c>
      <c r="E283" s="16" t="str">
        <f t="shared" ca="1" si="41"/>
        <v/>
      </c>
      <c r="F283" s="16" t="str">
        <f ca="1">IF(CRDAvantMensualite&lt;&gt;"",CRDAvantMensualite*(TauxNominalEmprunt/NbMensualitésParAn0),"")</f>
        <v/>
      </c>
      <c r="G283" s="16" t="str">
        <f t="shared" ca="1" si="42"/>
        <v/>
      </c>
      <c r="H283" s="16" t="str">
        <f t="shared" ca="1" si="46"/>
        <v/>
      </c>
      <c r="I283" s="46"/>
      <c r="J283" s="22" t="str">
        <f t="shared" ca="1" si="43"/>
        <v/>
      </c>
      <c r="K283" s="15" t="str">
        <f t="shared" ca="1" si="47"/>
        <v/>
      </c>
      <c r="L283" s="15" t="str">
        <f ca="1">IF(OR(RemboursementAnticipé="",RemboursementAnticipé=0),"",IF(AND(RemboursementAnticipé&gt;0,IRAouinon="OUI"),MIN(0.03*(CRDAvantMensualite-MontantMensualité),TauxNominalEmprunt/2*J283),""))</f>
        <v/>
      </c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34" t="str">
        <f t="shared" ca="1" si="49"/>
        <v/>
      </c>
      <c r="AB283" s="34" t="str">
        <f ca="1">IF(CRDAvantMensualite2="","",IF(CRDAvantMensualite2&lt;MontantMensualité0,CRDAvantMensualite2*(1+(TauxNominalEmprunt+TAEA)/12),MontantMensualité0))</f>
        <v/>
      </c>
      <c r="AC283" s="35" t="str">
        <f t="shared" ca="1" si="44"/>
        <v/>
      </c>
      <c r="AD283" s="35" t="str">
        <f ca="1">IF(CRDAvantMensualite2&lt;&gt;"",CRDAvantMensualite2*(TauxNominalEmprunt/NbMensualitésParAn0),"")</f>
        <v/>
      </c>
      <c r="AE283" s="35" t="str">
        <f t="shared" ca="1" si="45"/>
        <v/>
      </c>
    </row>
    <row r="284" spans="1:31" x14ac:dyDescent="0.25">
      <c r="A284" s="38">
        <f ca="1">IF(DescriptionOk,A283+1,"")</f>
        <v>265</v>
      </c>
      <c r="B284" s="40" t="str">
        <f t="shared" ca="1" si="40"/>
        <v/>
      </c>
      <c r="C284" s="13" t="str">
        <f t="shared" ca="1" si="48"/>
        <v/>
      </c>
      <c r="D284" s="13" t="str">
        <f ca="1">IF(CRDAvantMensualite="","",IF(CRDAvantMensualite&lt;MontantMensualité0,CRDAvantMensualite*(1+(TauxNominalEmprunt+TAEA)/12),MontantMensualité0))</f>
        <v/>
      </c>
      <c r="E284" s="13" t="str">
        <f t="shared" ca="1" si="41"/>
        <v/>
      </c>
      <c r="F284" s="13" t="str">
        <f ca="1">IF(CRDAvantMensualite&lt;&gt;"",CRDAvantMensualite*(TauxNominalEmprunt/NbMensualitésParAn0),"")</f>
        <v/>
      </c>
      <c r="G284" s="13" t="str">
        <f t="shared" ca="1" si="42"/>
        <v/>
      </c>
      <c r="H284" s="13" t="str">
        <f t="shared" ca="1" si="46"/>
        <v/>
      </c>
      <c r="I284" s="46"/>
      <c r="J284" s="21" t="str">
        <f t="shared" ca="1" si="43"/>
        <v/>
      </c>
      <c r="K284" s="14" t="str">
        <f t="shared" ca="1" si="47"/>
        <v/>
      </c>
      <c r="L284" s="14" t="str">
        <f ca="1">IF(OR(RemboursementAnticipé="",RemboursementAnticipé=0),"",IF(AND(RemboursementAnticipé&gt;0,IRAouinon="OUI"),MIN(0.03*(CRDAvantMensualite-MontantMensualité),TauxNominalEmprunt/2*J284),""))</f>
        <v/>
      </c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34" t="str">
        <f t="shared" ca="1" si="49"/>
        <v/>
      </c>
      <c r="AB284" s="34" t="str">
        <f ca="1">IF(CRDAvantMensualite2="","",IF(CRDAvantMensualite2&lt;MontantMensualité0,CRDAvantMensualite2*(1+(TauxNominalEmprunt+TAEA)/12),MontantMensualité0))</f>
        <v/>
      </c>
      <c r="AC284" s="35" t="str">
        <f t="shared" ca="1" si="44"/>
        <v/>
      </c>
      <c r="AD284" s="35" t="str">
        <f ca="1">IF(CRDAvantMensualite2&lt;&gt;"",CRDAvantMensualite2*(TauxNominalEmprunt/NbMensualitésParAn0),"")</f>
        <v/>
      </c>
      <c r="AE284" s="35" t="str">
        <f t="shared" ca="1" si="45"/>
        <v/>
      </c>
    </row>
    <row r="285" spans="1:31" x14ac:dyDescent="0.25">
      <c r="A285" s="38">
        <f ca="1">IF(DescriptionOk,A284+1,"")</f>
        <v>266</v>
      </c>
      <c r="B285" s="40" t="str">
        <f t="shared" ca="1" si="40"/>
        <v/>
      </c>
      <c r="C285" s="13" t="str">
        <f t="shared" ca="1" si="48"/>
        <v/>
      </c>
      <c r="D285" s="13" t="str">
        <f ca="1">IF(CRDAvantMensualite="","",IF(CRDAvantMensualite&lt;MontantMensualité0,CRDAvantMensualite*(1+(TauxNominalEmprunt+TAEA)/12),MontantMensualité0))</f>
        <v/>
      </c>
      <c r="E285" s="13" t="str">
        <f t="shared" ca="1" si="41"/>
        <v/>
      </c>
      <c r="F285" s="13" t="str">
        <f ca="1">IF(CRDAvantMensualite&lt;&gt;"",CRDAvantMensualite*(TauxNominalEmprunt/NbMensualitésParAn0),"")</f>
        <v/>
      </c>
      <c r="G285" s="13" t="str">
        <f t="shared" ca="1" si="42"/>
        <v/>
      </c>
      <c r="H285" s="13" t="str">
        <f t="shared" ca="1" si="46"/>
        <v/>
      </c>
      <c r="I285" s="46"/>
      <c r="J285" s="21" t="str">
        <f t="shared" ca="1" si="43"/>
        <v/>
      </c>
      <c r="K285" s="14" t="str">
        <f t="shared" ca="1" si="47"/>
        <v/>
      </c>
      <c r="L285" s="14" t="str">
        <f ca="1">IF(OR(RemboursementAnticipé="",RemboursementAnticipé=0),"",IF(AND(RemboursementAnticipé&gt;0,IRAouinon="OUI"),MIN(0.03*(CRDAvantMensualite-MontantMensualité),TauxNominalEmprunt/2*J285),""))</f>
        <v/>
      </c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34" t="str">
        <f t="shared" ca="1" si="49"/>
        <v/>
      </c>
      <c r="AB285" s="34" t="str">
        <f ca="1">IF(CRDAvantMensualite2="","",IF(CRDAvantMensualite2&lt;MontantMensualité0,CRDAvantMensualite2*(1+(TauxNominalEmprunt+TAEA)/12),MontantMensualité0))</f>
        <v/>
      </c>
      <c r="AC285" s="35" t="str">
        <f t="shared" ca="1" si="44"/>
        <v/>
      </c>
      <c r="AD285" s="35" t="str">
        <f ca="1">IF(CRDAvantMensualite2&lt;&gt;"",CRDAvantMensualite2*(TauxNominalEmprunt/NbMensualitésParAn0),"")</f>
        <v/>
      </c>
      <c r="AE285" s="35" t="str">
        <f t="shared" ca="1" si="45"/>
        <v/>
      </c>
    </row>
    <row r="286" spans="1:31" x14ac:dyDescent="0.25">
      <c r="A286" s="38">
        <f ca="1">IF(DescriptionOk,A285+1,"")</f>
        <v>267</v>
      </c>
      <c r="B286" s="40" t="str">
        <f t="shared" ca="1" si="40"/>
        <v/>
      </c>
      <c r="C286" s="13" t="str">
        <f t="shared" ca="1" si="48"/>
        <v/>
      </c>
      <c r="D286" s="13" t="str">
        <f ca="1">IF(CRDAvantMensualite="","",IF(CRDAvantMensualite&lt;MontantMensualité0,CRDAvantMensualite*(1+(TauxNominalEmprunt+TAEA)/12),MontantMensualité0))</f>
        <v/>
      </c>
      <c r="E286" s="13" t="str">
        <f t="shared" ca="1" si="41"/>
        <v/>
      </c>
      <c r="F286" s="13" t="str">
        <f ca="1">IF(CRDAvantMensualite&lt;&gt;"",CRDAvantMensualite*(TauxNominalEmprunt/NbMensualitésParAn0),"")</f>
        <v/>
      </c>
      <c r="G286" s="13" t="str">
        <f t="shared" ca="1" si="42"/>
        <v/>
      </c>
      <c r="H286" s="13" t="str">
        <f t="shared" ca="1" si="46"/>
        <v/>
      </c>
      <c r="I286" s="46"/>
      <c r="J286" s="21" t="str">
        <f t="shared" ca="1" si="43"/>
        <v/>
      </c>
      <c r="K286" s="14" t="str">
        <f t="shared" ca="1" si="47"/>
        <v/>
      </c>
      <c r="L286" s="14" t="str">
        <f ca="1">IF(OR(RemboursementAnticipé="",RemboursementAnticipé=0),"",IF(AND(RemboursementAnticipé&gt;0,IRAouinon="OUI"),MIN(0.03*(CRDAvantMensualite-MontantMensualité),TauxNominalEmprunt/2*J286),""))</f>
        <v/>
      </c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34" t="str">
        <f t="shared" ca="1" si="49"/>
        <v/>
      </c>
      <c r="AB286" s="34" t="str">
        <f ca="1">IF(CRDAvantMensualite2="","",IF(CRDAvantMensualite2&lt;MontantMensualité0,CRDAvantMensualite2*(1+(TauxNominalEmprunt+TAEA)/12),MontantMensualité0))</f>
        <v/>
      </c>
      <c r="AC286" s="35" t="str">
        <f t="shared" ca="1" si="44"/>
        <v/>
      </c>
      <c r="AD286" s="35" t="str">
        <f ca="1">IF(CRDAvantMensualite2&lt;&gt;"",CRDAvantMensualite2*(TauxNominalEmprunt/NbMensualitésParAn0),"")</f>
        <v/>
      </c>
      <c r="AE286" s="35" t="str">
        <f t="shared" ca="1" si="45"/>
        <v/>
      </c>
    </row>
    <row r="287" spans="1:31" x14ac:dyDescent="0.25">
      <c r="A287" s="38">
        <f ca="1">IF(DescriptionOk,A286+1,"")</f>
        <v>268</v>
      </c>
      <c r="B287" s="40" t="str">
        <f t="shared" ca="1" si="40"/>
        <v/>
      </c>
      <c r="C287" s="13" t="str">
        <f t="shared" ca="1" si="48"/>
        <v/>
      </c>
      <c r="D287" s="13" t="str">
        <f ca="1">IF(CRDAvantMensualite="","",IF(CRDAvantMensualite&lt;MontantMensualité0,CRDAvantMensualite*(1+(TauxNominalEmprunt+TAEA)/12),MontantMensualité0))</f>
        <v/>
      </c>
      <c r="E287" s="13" t="str">
        <f t="shared" ca="1" si="41"/>
        <v/>
      </c>
      <c r="F287" s="13" t="str">
        <f ca="1">IF(CRDAvantMensualite&lt;&gt;"",CRDAvantMensualite*(TauxNominalEmprunt/NbMensualitésParAn0),"")</f>
        <v/>
      </c>
      <c r="G287" s="13" t="str">
        <f t="shared" ca="1" si="42"/>
        <v/>
      </c>
      <c r="H287" s="13" t="str">
        <f t="shared" ca="1" si="46"/>
        <v/>
      </c>
      <c r="I287" s="46"/>
      <c r="J287" s="21" t="str">
        <f t="shared" ca="1" si="43"/>
        <v/>
      </c>
      <c r="K287" s="14" t="str">
        <f t="shared" ca="1" si="47"/>
        <v/>
      </c>
      <c r="L287" s="14" t="str">
        <f ca="1">IF(OR(RemboursementAnticipé="",RemboursementAnticipé=0),"",IF(AND(RemboursementAnticipé&gt;0,IRAouinon="OUI"),MIN(0.03*(CRDAvantMensualite-MontantMensualité),TauxNominalEmprunt/2*J287),""))</f>
        <v/>
      </c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34" t="str">
        <f t="shared" ca="1" si="49"/>
        <v/>
      </c>
      <c r="AB287" s="34" t="str">
        <f ca="1">IF(CRDAvantMensualite2="","",IF(CRDAvantMensualite2&lt;MontantMensualité0,CRDAvantMensualite2*(1+(TauxNominalEmprunt+TAEA)/12),MontantMensualité0))</f>
        <v/>
      </c>
      <c r="AC287" s="35" t="str">
        <f t="shared" ca="1" si="44"/>
        <v/>
      </c>
      <c r="AD287" s="35" t="str">
        <f ca="1">IF(CRDAvantMensualite2&lt;&gt;"",CRDAvantMensualite2*(TauxNominalEmprunt/NbMensualitésParAn0),"")</f>
        <v/>
      </c>
      <c r="AE287" s="35" t="str">
        <f t="shared" ca="1" si="45"/>
        <v/>
      </c>
    </row>
    <row r="288" spans="1:31" x14ac:dyDescent="0.25">
      <c r="A288" s="38">
        <f ca="1">IF(DescriptionOk,A287+1,"")</f>
        <v>269</v>
      </c>
      <c r="B288" s="40" t="str">
        <f t="shared" ca="1" si="40"/>
        <v/>
      </c>
      <c r="C288" s="13" t="str">
        <f t="shared" ca="1" si="48"/>
        <v/>
      </c>
      <c r="D288" s="13" t="str">
        <f ca="1">IF(CRDAvantMensualite="","",IF(CRDAvantMensualite&lt;MontantMensualité0,CRDAvantMensualite*(1+(TauxNominalEmprunt+TAEA)/12),MontantMensualité0))</f>
        <v/>
      </c>
      <c r="E288" s="13" t="str">
        <f t="shared" ca="1" si="41"/>
        <v/>
      </c>
      <c r="F288" s="13" t="str">
        <f ca="1">IF(CRDAvantMensualite&lt;&gt;"",CRDAvantMensualite*(TauxNominalEmprunt/NbMensualitésParAn0),"")</f>
        <v/>
      </c>
      <c r="G288" s="13" t="str">
        <f t="shared" ca="1" si="42"/>
        <v/>
      </c>
      <c r="H288" s="13" t="str">
        <f t="shared" ca="1" si="46"/>
        <v/>
      </c>
      <c r="I288" s="46"/>
      <c r="J288" s="21" t="str">
        <f t="shared" ca="1" si="43"/>
        <v/>
      </c>
      <c r="K288" s="14" t="str">
        <f t="shared" ca="1" si="47"/>
        <v/>
      </c>
      <c r="L288" s="14" t="str">
        <f ca="1">IF(OR(RemboursementAnticipé="",RemboursementAnticipé=0),"",IF(AND(RemboursementAnticipé&gt;0,IRAouinon="OUI"),MIN(0.03*(CRDAvantMensualite-MontantMensualité),TauxNominalEmprunt/2*J288),""))</f>
        <v/>
      </c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34" t="str">
        <f t="shared" ca="1" si="49"/>
        <v/>
      </c>
      <c r="AB288" s="34" t="str">
        <f ca="1">IF(CRDAvantMensualite2="","",IF(CRDAvantMensualite2&lt;MontantMensualité0,CRDAvantMensualite2*(1+(TauxNominalEmprunt+TAEA)/12),MontantMensualité0))</f>
        <v/>
      </c>
      <c r="AC288" s="35" t="str">
        <f t="shared" ca="1" si="44"/>
        <v/>
      </c>
      <c r="AD288" s="35" t="str">
        <f ca="1">IF(CRDAvantMensualite2&lt;&gt;"",CRDAvantMensualite2*(TauxNominalEmprunt/NbMensualitésParAn0),"")</f>
        <v/>
      </c>
      <c r="AE288" s="35" t="str">
        <f t="shared" ca="1" si="45"/>
        <v/>
      </c>
    </row>
    <row r="289" spans="1:31" x14ac:dyDescent="0.25">
      <c r="A289" s="38">
        <f ca="1">IF(DescriptionOk,A288+1,"")</f>
        <v>270</v>
      </c>
      <c r="B289" s="40" t="str">
        <f t="shared" ca="1" si="40"/>
        <v/>
      </c>
      <c r="C289" s="13" t="str">
        <f t="shared" ca="1" si="48"/>
        <v/>
      </c>
      <c r="D289" s="13" t="str">
        <f ca="1">IF(CRDAvantMensualite="","",IF(CRDAvantMensualite&lt;MontantMensualité0,CRDAvantMensualite*(1+(TauxNominalEmprunt+TAEA)/12),MontantMensualité0))</f>
        <v/>
      </c>
      <c r="E289" s="13" t="str">
        <f t="shared" ca="1" si="41"/>
        <v/>
      </c>
      <c r="F289" s="13" t="str">
        <f ca="1">IF(CRDAvantMensualite&lt;&gt;"",CRDAvantMensualite*(TauxNominalEmprunt/NbMensualitésParAn0),"")</f>
        <v/>
      </c>
      <c r="G289" s="13" t="str">
        <f t="shared" ca="1" si="42"/>
        <v/>
      </c>
      <c r="H289" s="13" t="str">
        <f t="shared" ca="1" si="46"/>
        <v/>
      </c>
      <c r="I289" s="46"/>
      <c r="J289" s="21" t="str">
        <f t="shared" ca="1" si="43"/>
        <v/>
      </c>
      <c r="K289" s="14" t="str">
        <f t="shared" ca="1" si="47"/>
        <v/>
      </c>
      <c r="L289" s="14" t="str">
        <f ca="1">IF(OR(RemboursementAnticipé="",RemboursementAnticipé=0),"",IF(AND(RemboursementAnticipé&gt;0,IRAouinon="OUI"),MIN(0.03*(CRDAvantMensualite-MontantMensualité),TauxNominalEmprunt/2*J289),""))</f>
        <v/>
      </c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34" t="str">
        <f t="shared" ca="1" si="49"/>
        <v/>
      </c>
      <c r="AB289" s="34" t="str">
        <f ca="1">IF(CRDAvantMensualite2="","",IF(CRDAvantMensualite2&lt;MontantMensualité0,CRDAvantMensualite2*(1+(TauxNominalEmprunt+TAEA)/12),MontantMensualité0))</f>
        <v/>
      </c>
      <c r="AC289" s="35" t="str">
        <f t="shared" ca="1" si="44"/>
        <v/>
      </c>
      <c r="AD289" s="35" t="str">
        <f ca="1">IF(CRDAvantMensualite2&lt;&gt;"",CRDAvantMensualite2*(TauxNominalEmprunt/NbMensualitésParAn0),"")</f>
        <v/>
      </c>
      <c r="AE289" s="35" t="str">
        <f t="shared" ca="1" si="45"/>
        <v/>
      </c>
    </row>
    <row r="290" spans="1:31" x14ac:dyDescent="0.25">
      <c r="A290" s="38">
        <f ca="1">IF(DescriptionOk,A289+1,"")</f>
        <v>271</v>
      </c>
      <c r="B290" s="40" t="str">
        <f t="shared" ca="1" si="40"/>
        <v/>
      </c>
      <c r="C290" s="13" t="str">
        <f t="shared" ca="1" si="48"/>
        <v/>
      </c>
      <c r="D290" s="13" t="str">
        <f ca="1">IF(CRDAvantMensualite="","",IF(CRDAvantMensualite&lt;MontantMensualité0,CRDAvantMensualite*(1+(TauxNominalEmprunt+TAEA)/12),MontantMensualité0))</f>
        <v/>
      </c>
      <c r="E290" s="13" t="str">
        <f t="shared" ca="1" si="41"/>
        <v/>
      </c>
      <c r="F290" s="13" t="str">
        <f ca="1">IF(CRDAvantMensualite&lt;&gt;"",CRDAvantMensualite*(TauxNominalEmprunt/NbMensualitésParAn0),"")</f>
        <v/>
      </c>
      <c r="G290" s="13" t="str">
        <f t="shared" ca="1" si="42"/>
        <v/>
      </c>
      <c r="H290" s="13" t="str">
        <f t="shared" ca="1" si="46"/>
        <v/>
      </c>
      <c r="I290" s="46"/>
      <c r="J290" s="21" t="str">
        <f t="shared" ca="1" si="43"/>
        <v/>
      </c>
      <c r="K290" s="14" t="str">
        <f t="shared" ca="1" si="47"/>
        <v/>
      </c>
      <c r="L290" s="14" t="str">
        <f ca="1">IF(OR(RemboursementAnticipé="",RemboursementAnticipé=0),"",IF(AND(RemboursementAnticipé&gt;0,IRAouinon="OUI"),MIN(0.03*(CRDAvantMensualite-MontantMensualité),TauxNominalEmprunt/2*J290),""))</f>
        <v/>
      </c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34" t="str">
        <f t="shared" ca="1" si="49"/>
        <v/>
      </c>
      <c r="AB290" s="34" t="str">
        <f ca="1">IF(CRDAvantMensualite2="","",IF(CRDAvantMensualite2&lt;MontantMensualité0,CRDAvantMensualite2*(1+(TauxNominalEmprunt+TAEA)/12),MontantMensualité0))</f>
        <v/>
      </c>
      <c r="AC290" s="35" t="str">
        <f t="shared" ca="1" si="44"/>
        <v/>
      </c>
      <c r="AD290" s="35" t="str">
        <f ca="1">IF(CRDAvantMensualite2&lt;&gt;"",CRDAvantMensualite2*(TauxNominalEmprunt/NbMensualitésParAn0),"")</f>
        <v/>
      </c>
      <c r="AE290" s="35" t="str">
        <f t="shared" ca="1" si="45"/>
        <v/>
      </c>
    </row>
    <row r="291" spans="1:31" x14ac:dyDescent="0.25">
      <c r="A291" s="38">
        <f ca="1">IF(DescriptionOk,A290+1,"")</f>
        <v>272</v>
      </c>
      <c r="B291" s="40" t="str">
        <f t="shared" ca="1" si="40"/>
        <v/>
      </c>
      <c r="C291" s="13" t="str">
        <f t="shared" ca="1" si="48"/>
        <v/>
      </c>
      <c r="D291" s="13" t="str">
        <f ca="1">IF(CRDAvantMensualite="","",IF(CRDAvantMensualite&lt;MontantMensualité0,CRDAvantMensualite*(1+(TauxNominalEmprunt+TAEA)/12),MontantMensualité0))</f>
        <v/>
      </c>
      <c r="E291" s="13" t="str">
        <f t="shared" ca="1" si="41"/>
        <v/>
      </c>
      <c r="F291" s="13" t="str">
        <f ca="1">IF(CRDAvantMensualite&lt;&gt;"",CRDAvantMensualite*(TauxNominalEmprunt/NbMensualitésParAn0),"")</f>
        <v/>
      </c>
      <c r="G291" s="13" t="str">
        <f t="shared" ca="1" si="42"/>
        <v/>
      </c>
      <c r="H291" s="13" t="str">
        <f t="shared" ca="1" si="46"/>
        <v/>
      </c>
      <c r="I291" s="46"/>
      <c r="J291" s="21" t="str">
        <f t="shared" ca="1" si="43"/>
        <v/>
      </c>
      <c r="K291" s="14" t="str">
        <f t="shared" ca="1" si="47"/>
        <v/>
      </c>
      <c r="L291" s="14" t="str">
        <f ca="1">IF(OR(RemboursementAnticipé="",RemboursementAnticipé=0),"",IF(AND(RemboursementAnticipé&gt;0,IRAouinon="OUI"),MIN(0.03*(CRDAvantMensualite-MontantMensualité),TauxNominalEmprunt/2*J291),""))</f>
        <v/>
      </c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34" t="str">
        <f t="shared" ca="1" si="49"/>
        <v/>
      </c>
      <c r="AB291" s="34" t="str">
        <f ca="1">IF(CRDAvantMensualite2="","",IF(CRDAvantMensualite2&lt;MontantMensualité0,CRDAvantMensualite2*(1+(TauxNominalEmprunt+TAEA)/12),MontantMensualité0))</f>
        <v/>
      </c>
      <c r="AC291" s="35" t="str">
        <f t="shared" ca="1" si="44"/>
        <v/>
      </c>
      <c r="AD291" s="35" t="str">
        <f ca="1">IF(CRDAvantMensualite2&lt;&gt;"",CRDAvantMensualite2*(TauxNominalEmprunt/NbMensualitésParAn0),"")</f>
        <v/>
      </c>
      <c r="AE291" s="35" t="str">
        <f t="shared" ca="1" si="45"/>
        <v/>
      </c>
    </row>
    <row r="292" spans="1:31" x14ac:dyDescent="0.25">
      <c r="A292" s="38">
        <f ca="1">IF(DescriptionOk,A291+1,"")</f>
        <v>273</v>
      </c>
      <c r="B292" s="40" t="str">
        <f t="shared" ca="1" si="40"/>
        <v/>
      </c>
      <c r="C292" s="13" t="str">
        <f t="shared" ca="1" si="48"/>
        <v/>
      </c>
      <c r="D292" s="13" t="str">
        <f ca="1">IF(CRDAvantMensualite="","",IF(CRDAvantMensualite&lt;MontantMensualité0,CRDAvantMensualite*(1+(TauxNominalEmprunt+TAEA)/12),MontantMensualité0))</f>
        <v/>
      </c>
      <c r="E292" s="13" t="str">
        <f t="shared" ca="1" si="41"/>
        <v/>
      </c>
      <c r="F292" s="13" t="str">
        <f ca="1">IF(CRDAvantMensualite&lt;&gt;"",CRDAvantMensualite*(TauxNominalEmprunt/NbMensualitésParAn0),"")</f>
        <v/>
      </c>
      <c r="G292" s="13" t="str">
        <f t="shared" ca="1" si="42"/>
        <v/>
      </c>
      <c r="H292" s="13" t="str">
        <f t="shared" ca="1" si="46"/>
        <v/>
      </c>
      <c r="I292" s="46"/>
      <c r="J292" s="21" t="str">
        <f t="shared" ca="1" si="43"/>
        <v/>
      </c>
      <c r="K292" s="14" t="str">
        <f t="shared" ca="1" si="47"/>
        <v/>
      </c>
      <c r="L292" s="14" t="str">
        <f ca="1">IF(OR(RemboursementAnticipé="",RemboursementAnticipé=0),"",IF(AND(RemboursementAnticipé&gt;0,IRAouinon="OUI"),MIN(0.03*(CRDAvantMensualite-MontantMensualité),TauxNominalEmprunt/2*J292),""))</f>
        <v/>
      </c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34" t="str">
        <f t="shared" ca="1" si="49"/>
        <v/>
      </c>
      <c r="AB292" s="34" t="str">
        <f ca="1">IF(CRDAvantMensualite2="","",IF(CRDAvantMensualite2&lt;MontantMensualité0,CRDAvantMensualite2*(1+(TauxNominalEmprunt+TAEA)/12),MontantMensualité0))</f>
        <v/>
      </c>
      <c r="AC292" s="35" t="str">
        <f t="shared" ca="1" si="44"/>
        <v/>
      </c>
      <c r="AD292" s="35" t="str">
        <f ca="1">IF(CRDAvantMensualite2&lt;&gt;"",CRDAvantMensualite2*(TauxNominalEmprunt/NbMensualitésParAn0),"")</f>
        <v/>
      </c>
      <c r="AE292" s="35" t="str">
        <f t="shared" ca="1" si="45"/>
        <v/>
      </c>
    </row>
    <row r="293" spans="1:31" x14ac:dyDescent="0.25">
      <c r="A293" s="38">
        <f ca="1">IF(DescriptionOk,A292+1,"")</f>
        <v>274</v>
      </c>
      <c r="B293" s="40" t="str">
        <f t="shared" ca="1" si="40"/>
        <v/>
      </c>
      <c r="C293" s="13" t="str">
        <f t="shared" ca="1" si="48"/>
        <v/>
      </c>
      <c r="D293" s="13" t="str">
        <f ca="1">IF(CRDAvantMensualite="","",IF(CRDAvantMensualite&lt;MontantMensualité0,CRDAvantMensualite*(1+(TauxNominalEmprunt+TAEA)/12),MontantMensualité0))</f>
        <v/>
      </c>
      <c r="E293" s="13" t="str">
        <f t="shared" ca="1" si="41"/>
        <v/>
      </c>
      <c r="F293" s="13" t="str">
        <f ca="1">IF(CRDAvantMensualite&lt;&gt;"",CRDAvantMensualite*(TauxNominalEmprunt/NbMensualitésParAn0),"")</f>
        <v/>
      </c>
      <c r="G293" s="13" t="str">
        <f t="shared" ca="1" si="42"/>
        <v/>
      </c>
      <c r="H293" s="13" t="str">
        <f t="shared" ca="1" si="46"/>
        <v/>
      </c>
      <c r="I293" s="46"/>
      <c r="J293" s="21" t="str">
        <f t="shared" ca="1" si="43"/>
        <v/>
      </c>
      <c r="K293" s="14" t="str">
        <f t="shared" ca="1" si="47"/>
        <v/>
      </c>
      <c r="L293" s="14" t="str">
        <f ca="1">IF(OR(RemboursementAnticipé="",RemboursementAnticipé=0),"",IF(AND(RemboursementAnticipé&gt;0,IRAouinon="OUI"),MIN(0.03*(CRDAvantMensualite-MontantMensualité),TauxNominalEmprunt/2*J293),""))</f>
        <v/>
      </c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34" t="str">
        <f t="shared" ca="1" si="49"/>
        <v/>
      </c>
      <c r="AB293" s="34" t="str">
        <f ca="1">IF(CRDAvantMensualite2="","",IF(CRDAvantMensualite2&lt;MontantMensualité0,CRDAvantMensualite2*(1+(TauxNominalEmprunt+TAEA)/12),MontantMensualité0))</f>
        <v/>
      </c>
      <c r="AC293" s="35" t="str">
        <f t="shared" ca="1" si="44"/>
        <v/>
      </c>
      <c r="AD293" s="35" t="str">
        <f ca="1">IF(CRDAvantMensualite2&lt;&gt;"",CRDAvantMensualite2*(TauxNominalEmprunt/NbMensualitésParAn0),"")</f>
        <v/>
      </c>
      <c r="AE293" s="35" t="str">
        <f t="shared" ca="1" si="45"/>
        <v/>
      </c>
    </row>
    <row r="294" spans="1:31" x14ac:dyDescent="0.25">
      <c r="A294" s="38">
        <f ca="1">IF(DescriptionOk,A293+1,"")</f>
        <v>275</v>
      </c>
      <c r="B294" s="40" t="str">
        <f t="shared" ca="1" si="40"/>
        <v/>
      </c>
      <c r="C294" s="13" t="str">
        <f t="shared" ca="1" si="48"/>
        <v/>
      </c>
      <c r="D294" s="13" t="str">
        <f ca="1">IF(CRDAvantMensualite="","",IF(CRDAvantMensualite&lt;MontantMensualité0,CRDAvantMensualite*(1+(TauxNominalEmprunt+TAEA)/12),MontantMensualité0))</f>
        <v/>
      </c>
      <c r="E294" s="13" t="str">
        <f t="shared" ca="1" si="41"/>
        <v/>
      </c>
      <c r="F294" s="13" t="str">
        <f ca="1">IF(CRDAvantMensualite&lt;&gt;"",CRDAvantMensualite*(TauxNominalEmprunt/NbMensualitésParAn0),"")</f>
        <v/>
      </c>
      <c r="G294" s="13" t="str">
        <f t="shared" ca="1" si="42"/>
        <v/>
      </c>
      <c r="H294" s="13" t="str">
        <f t="shared" ca="1" si="46"/>
        <v/>
      </c>
      <c r="I294" s="46"/>
      <c r="J294" s="21" t="str">
        <f t="shared" ca="1" si="43"/>
        <v/>
      </c>
      <c r="K294" s="14" t="str">
        <f t="shared" ca="1" si="47"/>
        <v/>
      </c>
      <c r="L294" s="14" t="str">
        <f ca="1">IF(OR(RemboursementAnticipé="",RemboursementAnticipé=0),"",IF(AND(RemboursementAnticipé&gt;0,IRAouinon="OUI"),MIN(0.03*(CRDAvantMensualite-MontantMensualité),TauxNominalEmprunt/2*J294),""))</f>
        <v/>
      </c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34" t="str">
        <f t="shared" ca="1" si="49"/>
        <v/>
      </c>
      <c r="AB294" s="34" t="str">
        <f ca="1">IF(CRDAvantMensualite2="","",IF(CRDAvantMensualite2&lt;MontantMensualité0,CRDAvantMensualite2*(1+(TauxNominalEmprunt+TAEA)/12),MontantMensualité0))</f>
        <v/>
      </c>
      <c r="AC294" s="35" t="str">
        <f t="shared" ca="1" si="44"/>
        <v/>
      </c>
      <c r="AD294" s="35" t="str">
        <f ca="1">IF(CRDAvantMensualite2&lt;&gt;"",CRDAvantMensualite2*(TauxNominalEmprunt/NbMensualitésParAn0),"")</f>
        <v/>
      </c>
      <c r="AE294" s="35" t="str">
        <f t="shared" ca="1" si="45"/>
        <v/>
      </c>
    </row>
    <row r="295" spans="1:31" x14ac:dyDescent="0.25">
      <c r="A295" s="39">
        <f ca="1">IF(DescriptionOk,A294+1,"")</f>
        <v>276</v>
      </c>
      <c r="B295" s="41" t="str">
        <f t="shared" ca="1" si="40"/>
        <v/>
      </c>
      <c r="C295" s="16" t="str">
        <f t="shared" ca="1" si="48"/>
        <v/>
      </c>
      <c r="D295" s="16" t="str">
        <f ca="1">IF(CRDAvantMensualite="","",IF(CRDAvantMensualite&lt;MontantMensualité0,CRDAvantMensualite*(1+(TauxNominalEmprunt+TAEA)/12),MontantMensualité0))</f>
        <v/>
      </c>
      <c r="E295" s="16" t="str">
        <f t="shared" ca="1" si="41"/>
        <v/>
      </c>
      <c r="F295" s="16" t="str">
        <f ca="1">IF(CRDAvantMensualite&lt;&gt;"",CRDAvantMensualite*(TauxNominalEmprunt/NbMensualitésParAn0),"")</f>
        <v/>
      </c>
      <c r="G295" s="16" t="str">
        <f t="shared" ca="1" si="42"/>
        <v/>
      </c>
      <c r="H295" s="16" t="str">
        <f t="shared" ca="1" si="46"/>
        <v/>
      </c>
      <c r="I295" s="46"/>
      <c r="J295" s="22" t="str">
        <f t="shared" ca="1" si="43"/>
        <v/>
      </c>
      <c r="K295" s="15" t="str">
        <f t="shared" ca="1" si="47"/>
        <v/>
      </c>
      <c r="L295" s="15" t="str">
        <f ca="1">IF(OR(RemboursementAnticipé="",RemboursementAnticipé=0),"",IF(AND(RemboursementAnticipé&gt;0,IRAouinon="OUI"),MIN(0.03*(CRDAvantMensualite-MontantMensualité),TauxNominalEmprunt/2*J295),""))</f>
        <v/>
      </c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34" t="str">
        <f t="shared" ca="1" si="49"/>
        <v/>
      </c>
      <c r="AB295" s="34" t="str">
        <f ca="1">IF(CRDAvantMensualite2="","",IF(CRDAvantMensualite2&lt;MontantMensualité0,CRDAvantMensualite2*(1+(TauxNominalEmprunt+TAEA)/12),MontantMensualité0))</f>
        <v/>
      </c>
      <c r="AC295" s="35" t="str">
        <f t="shared" ca="1" si="44"/>
        <v/>
      </c>
      <c r="AD295" s="35" t="str">
        <f ca="1">IF(CRDAvantMensualite2&lt;&gt;"",CRDAvantMensualite2*(TauxNominalEmprunt/NbMensualitésParAn0),"")</f>
        <v/>
      </c>
      <c r="AE295" s="35" t="str">
        <f t="shared" ca="1" si="45"/>
        <v/>
      </c>
    </row>
    <row r="296" spans="1:31" x14ac:dyDescent="0.25">
      <c r="A296" s="38">
        <f ca="1">IF(DescriptionOk,A295+1,"")</f>
        <v>277</v>
      </c>
      <c r="B296" s="40" t="str">
        <f t="shared" ca="1" si="40"/>
        <v/>
      </c>
      <c r="C296" s="13" t="str">
        <f t="shared" ca="1" si="48"/>
        <v/>
      </c>
      <c r="D296" s="13" t="str">
        <f ca="1">IF(CRDAvantMensualite="","",IF(CRDAvantMensualite&lt;MontantMensualité0,CRDAvantMensualite*(1+(TauxNominalEmprunt+TAEA)/12),MontantMensualité0))</f>
        <v/>
      </c>
      <c r="E296" s="13" t="str">
        <f t="shared" ca="1" si="41"/>
        <v/>
      </c>
      <c r="F296" s="13" t="str">
        <f ca="1">IF(CRDAvantMensualite&lt;&gt;"",CRDAvantMensualite*(TauxNominalEmprunt/NbMensualitésParAn0),"")</f>
        <v/>
      </c>
      <c r="G296" s="13" t="str">
        <f t="shared" ca="1" si="42"/>
        <v/>
      </c>
      <c r="H296" s="13" t="str">
        <f t="shared" ca="1" si="46"/>
        <v/>
      </c>
      <c r="I296" s="46"/>
      <c r="J296" s="21" t="str">
        <f t="shared" ca="1" si="43"/>
        <v/>
      </c>
      <c r="K296" s="14" t="str">
        <f t="shared" ca="1" si="47"/>
        <v/>
      </c>
      <c r="L296" s="14" t="str">
        <f ca="1">IF(OR(RemboursementAnticipé="",RemboursementAnticipé=0),"",IF(AND(RemboursementAnticipé&gt;0,IRAouinon="OUI"),MIN(0.03*(CRDAvantMensualite-MontantMensualité),TauxNominalEmprunt/2*J296),""))</f>
        <v/>
      </c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34" t="str">
        <f t="shared" ca="1" si="49"/>
        <v/>
      </c>
      <c r="AB296" s="34" t="str">
        <f ca="1">IF(CRDAvantMensualite2="","",IF(CRDAvantMensualite2&lt;MontantMensualité0,CRDAvantMensualite2*(1+(TauxNominalEmprunt+TAEA)/12),MontantMensualité0))</f>
        <v/>
      </c>
      <c r="AC296" s="35" t="str">
        <f t="shared" ca="1" si="44"/>
        <v/>
      </c>
      <c r="AD296" s="35" t="str">
        <f ca="1">IF(CRDAvantMensualite2&lt;&gt;"",CRDAvantMensualite2*(TauxNominalEmprunt/NbMensualitésParAn0),"")</f>
        <v/>
      </c>
      <c r="AE296" s="35" t="str">
        <f t="shared" ca="1" si="45"/>
        <v/>
      </c>
    </row>
    <row r="297" spans="1:31" x14ac:dyDescent="0.25">
      <c r="A297" s="38">
        <f ca="1">IF(DescriptionOk,A296+1,"")</f>
        <v>278</v>
      </c>
      <c r="B297" s="40" t="str">
        <f t="shared" ca="1" si="40"/>
        <v/>
      </c>
      <c r="C297" s="13" t="str">
        <f t="shared" ca="1" si="48"/>
        <v/>
      </c>
      <c r="D297" s="13" t="str">
        <f ca="1">IF(CRDAvantMensualite="","",IF(CRDAvantMensualite&lt;MontantMensualité0,CRDAvantMensualite*(1+(TauxNominalEmprunt+TAEA)/12),MontantMensualité0))</f>
        <v/>
      </c>
      <c r="E297" s="13" t="str">
        <f t="shared" ca="1" si="41"/>
        <v/>
      </c>
      <c r="F297" s="13" t="str">
        <f ca="1">IF(CRDAvantMensualite&lt;&gt;"",CRDAvantMensualite*(TauxNominalEmprunt/NbMensualitésParAn0),"")</f>
        <v/>
      </c>
      <c r="G297" s="13" t="str">
        <f t="shared" ca="1" si="42"/>
        <v/>
      </c>
      <c r="H297" s="13" t="str">
        <f t="shared" ca="1" si="46"/>
        <v/>
      </c>
      <c r="I297" s="46"/>
      <c r="J297" s="21" t="str">
        <f t="shared" ca="1" si="43"/>
        <v/>
      </c>
      <c r="K297" s="14" t="str">
        <f t="shared" ca="1" si="47"/>
        <v/>
      </c>
      <c r="L297" s="14" t="str">
        <f ca="1">IF(OR(RemboursementAnticipé="",RemboursementAnticipé=0),"",IF(AND(RemboursementAnticipé&gt;0,IRAouinon="OUI"),MIN(0.03*(CRDAvantMensualite-MontantMensualité),TauxNominalEmprunt/2*J297),""))</f>
        <v/>
      </c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34" t="str">
        <f t="shared" ca="1" si="49"/>
        <v/>
      </c>
      <c r="AB297" s="34" t="str">
        <f ca="1">IF(CRDAvantMensualite2="","",IF(CRDAvantMensualite2&lt;MontantMensualité0,CRDAvantMensualite2*(1+(TauxNominalEmprunt+TAEA)/12),MontantMensualité0))</f>
        <v/>
      </c>
      <c r="AC297" s="35" t="str">
        <f t="shared" ca="1" si="44"/>
        <v/>
      </c>
      <c r="AD297" s="35" t="str">
        <f ca="1">IF(CRDAvantMensualite2&lt;&gt;"",CRDAvantMensualite2*(TauxNominalEmprunt/NbMensualitésParAn0),"")</f>
        <v/>
      </c>
      <c r="AE297" s="35" t="str">
        <f t="shared" ca="1" si="45"/>
        <v/>
      </c>
    </row>
    <row r="298" spans="1:31" x14ac:dyDescent="0.25">
      <c r="A298" s="38">
        <f ca="1">IF(DescriptionOk,A297+1,"")</f>
        <v>279</v>
      </c>
      <c r="B298" s="40" t="str">
        <f t="shared" ca="1" si="40"/>
        <v/>
      </c>
      <c r="C298" s="13" t="str">
        <f t="shared" ca="1" si="48"/>
        <v/>
      </c>
      <c r="D298" s="13" t="str">
        <f ca="1">IF(CRDAvantMensualite="","",IF(CRDAvantMensualite&lt;MontantMensualité0,CRDAvantMensualite*(1+(TauxNominalEmprunt+TAEA)/12),MontantMensualité0))</f>
        <v/>
      </c>
      <c r="E298" s="13" t="str">
        <f t="shared" ca="1" si="41"/>
        <v/>
      </c>
      <c r="F298" s="13" t="str">
        <f ca="1">IF(CRDAvantMensualite&lt;&gt;"",CRDAvantMensualite*(TauxNominalEmprunt/NbMensualitésParAn0),"")</f>
        <v/>
      </c>
      <c r="G298" s="13" t="str">
        <f t="shared" ca="1" si="42"/>
        <v/>
      </c>
      <c r="H298" s="13" t="str">
        <f t="shared" ca="1" si="46"/>
        <v/>
      </c>
      <c r="I298" s="46"/>
      <c r="J298" s="21" t="str">
        <f t="shared" ca="1" si="43"/>
        <v/>
      </c>
      <c r="K298" s="14" t="str">
        <f t="shared" ca="1" si="47"/>
        <v/>
      </c>
      <c r="L298" s="14" t="str">
        <f ca="1">IF(OR(RemboursementAnticipé="",RemboursementAnticipé=0),"",IF(AND(RemboursementAnticipé&gt;0,IRAouinon="OUI"),MIN(0.03*(CRDAvantMensualite-MontantMensualité),TauxNominalEmprunt/2*J298),""))</f>
        <v/>
      </c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34" t="str">
        <f t="shared" ca="1" si="49"/>
        <v/>
      </c>
      <c r="AB298" s="34" t="str">
        <f ca="1">IF(CRDAvantMensualite2="","",IF(CRDAvantMensualite2&lt;MontantMensualité0,CRDAvantMensualite2*(1+(TauxNominalEmprunt+TAEA)/12),MontantMensualité0))</f>
        <v/>
      </c>
      <c r="AC298" s="35" t="str">
        <f t="shared" ca="1" si="44"/>
        <v/>
      </c>
      <c r="AD298" s="35" t="str">
        <f ca="1">IF(CRDAvantMensualite2&lt;&gt;"",CRDAvantMensualite2*(TauxNominalEmprunt/NbMensualitésParAn0),"")</f>
        <v/>
      </c>
      <c r="AE298" s="35" t="str">
        <f t="shared" ca="1" si="45"/>
        <v/>
      </c>
    </row>
    <row r="299" spans="1:31" x14ac:dyDescent="0.25">
      <c r="A299" s="38">
        <f ca="1">IF(DescriptionOk,A298+1,"")</f>
        <v>280</v>
      </c>
      <c r="B299" s="40" t="str">
        <f t="shared" ca="1" si="40"/>
        <v/>
      </c>
      <c r="C299" s="13" t="str">
        <f t="shared" ca="1" si="48"/>
        <v/>
      </c>
      <c r="D299" s="13" t="str">
        <f ca="1">IF(CRDAvantMensualite="","",IF(CRDAvantMensualite&lt;MontantMensualité0,CRDAvantMensualite*(1+(TauxNominalEmprunt+TAEA)/12),MontantMensualité0))</f>
        <v/>
      </c>
      <c r="E299" s="13" t="str">
        <f t="shared" ca="1" si="41"/>
        <v/>
      </c>
      <c r="F299" s="13" t="str">
        <f ca="1">IF(CRDAvantMensualite&lt;&gt;"",CRDAvantMensualite*(TauxNominalEmprunt/NbMensualitésParAn0),"")</f>
        <v/>
      </c>
      <c r="G299" s="13" t="str">
        <f t="shared" ca="1" si="42"/>
        <v/>
      </c>
      <c r="H299" s="13" t="str">
        <f t="shared" ca="1" si="46"/>
        <v/>
      </c>
      <c r="I299" s="46"/>
      <c r="J299" s="21" t="str">
        <f t="shared" ca="1" si="43"/>
        <v/>
      </c>
      <c r="K299" s="14" t="str">
        <f t="shared" ca="1" si="47"/>
        <v/>
      </c>
      <c r="L299" s="14" t="str">
        <f ca="1">IF(OR(RemboursementAnticipé="",RemboursementAnticipé=0),"",IF(AND(RemboursementAnticipé&gt;0,IRAouinon="OUI"),MIN(0.03*(CRDAvantMensualite-MontantMensualité),TauxNominalEmprunt/2*J299),""))</f>
        <v/>
      </c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34" t="str">
        <f t="shared" ca="1" si="49"/>
        <v/>
      </c>
      <c r="AB299" s="34" t="str">
        <f ca="1">IF(CRDAvantMensualite2="","",IF(CRDAvantMensualite2&lt;MontantMensualité0,CRDAvantMensualite2*(1+(TauxNominalEmprunt+TAEA)/12),MontantMensualité0))</f>
        <v/>
      </c>
      <c r="AC299" s="35" t="str">
        <f t="shared" ca="1" si="44"/>
        <v/>
      </c>
      <c r="AD299" s="35" t="str">
        <f ca="1">IF(CRDAvantMensualite2&lt;&gt;"",CRDAvantMensualite2*(TauxNominalEmprunt/NbMensualitésParAn0),"")</f>
        <v/>
      </c>
      <c r="AE299" s="35" t="str">
        <f t="shared" ca="1" si="45"/>
        <v/>
      </c>
    </row>
    <row r="300" spans="1:31" x14ac:dyDescent="0.25">
      <c r="A300" s="38">
        <f ca="1">IF(DescriptionOk,A299+1,"")</f>
        <v>281</v>
      </c>
      <c r="B300" s="40" t="str">
        <f t="shared" ca="1" si="40"/>
        <v/>
      </c>
      <c r="C300" s="13" t="str">
        <f t="shared" ca="1" si="48"/>
        <v/>
      </c>
      <c r="D300" s="13" t="str">
        <f ca="1">IF(CRDAvantMensualite="","",IF(CRDAvantMensualite&lt;MontantMensualité0,CRDAvantMensualite*(1+(TauxNominalEmprunt+TAEA)/12),MontantMensualité0))</f>
        <v/>
      </c>
      <c r="E300" s="13" t="str">
        <f t="shared" ca="1" si="41"/>
        <v/>
      </c>
      <c r="F300" s="13" t="str">
        <f ca="1">IF(CRDAvantMensualite&lt;&gt;"",CRDAvantMensualite*(TauxNominalEmprunt/NbMensualitésParAn0),"")</f>
        <v/>
      </c>
      <c r="G300" s="13" t="str">
        <f t="shared" ca="1" si="42"/>
        <v/>
      </c>
      <c r="H300" s="13" t="str">
        <f t="shared" ca="1" si="46"/>
        <v/>
      </c>
      <c r="I300" s="46"/>
      <c r="J300" s="21" t="str">
        <f t="shared" ca="1" si="43"/>
        <v/>
      </c>
      <c r="K300" s="14" t="str">
        <f t="shared" ca="1" si="47"/>
        <v/>
      </c>
      <c r="L300" s="14" t="str">
        <f ca="1">IF(OR(RemboursementAnticipé="",RemboursementAnticipé=0),"",IF(AND(RemboursementAnticipé&gt;0,IRAouinon="OUI"),MIN(0.03*(CRDAvantMensualite-MontantMensualité),TauxNominalEmprunt/2*J300),""))</f>
        <v/>
      </c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34" t="str">
        <f t="shared" ca="1" si="49"/>
        <v/>
      </c>
      <c r="AB300" s="34" t="str">
        <f ca="1">IF(CRDAvantMensualite2="","",IF(CRDAvantMensualite2&lt;MontantMensualité0,CRDAvantMensualite2*(1+(TauxNominalEmprunt+TAEA)/12),MontantMensualité0))</f>
        <v/>
      </c>
      <c r="AC300" s="35" t="str">
        <f t="shared" ca="1" si="44"/>
        <v/>
      </c>
      <c r="AD300" s="35" t="str">
        <f ca="1">IF(CRDAvantMensualite2&lt;&gt;"",CRDAvantMensualite2*(TauxNominalEmprunt/NbMensualitésParAn0),"")</f>
        <v/>
      </c>
      <c r="AE300" s="35" t="str">
        <f t="shared" ca="1" si="45"/>
        <v/>
      </c>
    </row>
    <row r="301" spans="1:31" x14ac:dyDescent="0.25">
      <c r="A301" s="38">
        <f ca="1">IF(DescriptionOk,A300+1,"")</f>
        <v>282</v>
      </c>
      <c r="B301" s="40" t="str">
        <f t="shared" ca="1" si="40"/>
        <v/>
      </c>
      <c r="C301" s="13" t="str">
        <f t="shared" ca="1" si="48"/>
        <v/>
      </c>
      <c r="D301" s="13" t="str">
        <f ca="1">IF(CRDAvantMensualite="","",IF(CRDAvantMensualite&lt;MontantMensualité0,CRDAvantMensualite*(1+(TauxNominalEmprunt+TAEA)/12),MontantMensualité0))</f>
        <v/>
      </c>
      <c r="E301" s="13" t="str">
        <f t="shared" ca="1" si="41"/>
        <v/>
      </c>
      <c r="F301" s="13" t="str">
        <f ca="1">IF(CRDAvantMensualite&lt;&gt;"",CRDAvantMensualite*(TauxNominalEmprunt/NbMensualitésParAn0),"")</f>
        <v/>
      </c>
      <c r="G301" s="13" t="str">
        <f t="shared" ca="1" si="42"/>
        <v/>
      </c>
      <c r="H301" s="13" t="str">
        <f t="shared" ca="1" si="46"/>
        <v/>
      </c>
      <c r="I301" s="46"/>
      <c r="J301" s="21" t="str">
        <f t="shared" ca="1" si="43"/>
        <v/>
      </c>
      <c r="K301" s="14" t="str">
        <f t="shared" ca="1" si="47"/>
        <v/>
      </c>
      <c r="L301" s="14" t="str">
        <f ca="1">IF(OR(RemboursementAnticipé="",RemboursementAnticipé=0),"",IF(AND(RemboursementAnticipé&gt;0,IRAouinon="OUI"),MIN(0.03*(CRDAvantMensualite-MontantMensualité),TauxNominalEmprunt/2*J301),""))</f>
        <v/>
      </c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34" t="str">
        <f t="shared" ca="1" si="49"/>
        <v/>
      </c>
      <c r="AB301" s="34" t="str">
        <f ca="1">IF(CRDAvantMensualite2="","",IF(CRDAvantMensualite2&lt;MontantMensualité0,CRDAvantMensualite2*(1+(TauxNominalEmprunt+TAEA)/12),MontantMensualité0))</f>
        <v/>
      </c>
      <c r="AC301" s="35" t="str">
        <f t="shared" ca="1" si="44"/>
        <v/>
      </c>
      <c r="AD301" s="35" t="str">
        <f ca="1">IF(CRDAvantMensualite2&lt;&gt;"",CRDAvantMensualite2*(TauxNominalEmprunt/NbMensualitésParAn0),"")</f>
        <v/>
      </c>
      <c r="AE301" s="35" t="str">
        <f t="shared" ca="1" si="45"/>
        <v/>
      </c>
    </row>
    <row r="302" spans="1:31" x14ac:dyDescent="0.25">
      <c r="A302" s="38">
        <f ca="1">IF(DescriptionOk,A301+1,"")</f>
        <v>283</v>
      </c>
      <c r="B302" s="40" t="str">
        <f t="shared" ca="1" si="40"/>
        <v/>
      </c>
      <c r="C302" s="13" t="str">
        <f t="shared" ca="1" si="48"/>
        <v/>
      </c>
      <c r="D302" s="13" t="str">
        <f ca="1">IF(CRDAvantMensualite="","",IF(CRDAvantMensualite&lt;MontantMensualité0,CRDAvantMensualite*(1+(TauxNominalEmprunt+TAEA)/12),MontantMensualité0))</f>
        <v/>
      </c>
      <c r="E302" s="13" t="str">
        <f t="shared" ca="1" si="41"/>
        <v/>
      </c>
      <c r="F302" s="13" t="str">
        <f ca="1">IF(CRDAvantMensualite&lt;&gt;"",CRDAvantMensualite*(TauxNominalEmprunt/NbMensualitésParAn0),"")</f>
        <v/>
      </c>
      <c r="G302" s="13" t="str">
        <f t="shared" ca="1" si="42"/>
        <v/>
      </c>
      <c r="H302" s="13" t="str">
        <f t="shared" ca="1" si="46"/>
        <v/>
      </c>
      <c r="I302" s="46"/>
      <c r="J302" s="21" t="str">
        <f t="shared" ca="1" si="43"/>
        <v/>
      </c>
      <c r="K302" s="14" t="str">
        <f t="shared" ca="1" si="47"/>
        <v/>
      </c>
      <c r="L302" s="14" t="str">
        <f ca="1">IF(OR(RemboursementAnticipé="",RemboursementAnticipé=0),"",IF(AND(RemboursementAnticipé&gt;0,IRAouinon="OUI"),MIN(0.03*(CRDAvantMensualite-MontantMensualité),TauxNominalEmprunt/2*J302),""))</f>
        <v/>
      </c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34" t="str">
        <f t="shared" ca="1" si="49"/>
        <v/>
      </c>
      <c r="AB302" s="34" t="str">
        <f ca="1">IF(CRDAvantMensualite2="","",IF(CRDAvantMensualite2&lt;MontantMensualité0,CRDAvantMensualite2*(1+(TauxNominalEmprunt+TAEA)/12),MontantMensualité0))</f>
        <v/>
      </c>
      <c r="AC302" s="35" t="str">
        <f t="shared" ca="1" si="44"/>
        <v/>
      </c>
      <c r="AD302" s="35" t="str">
        <f ca="1">IF(CRDAvantMensualite2&lt;&gt;"",CRDAvantMensualite2*(TauxNominalEmprunt/NbMensualitésParAn0),"")</f>
        <v/>
      </c>
      <c r="AE302" s="35" t="str">
        <f t="shared" ca="1" si="45"/>
        <v/>
      </c>
    </row>
    <row r="303" spans="1:31" x14ac:dyDescent="0.25">
      <c r="A303" s="38">
        <f ca="1">IF(DescriptionOk,A302+1,"")</f>
        <v>284</v>
      </c>
      <c r="B303" s="40" t="str">
        <f t="shared" ca="1" si="40"/>
        <v/>
      </c>
      <c r="C303" s="13" t="str">
        <f t="shared" ca="1" si="48"/>
        <v/>
      </c>
      <c r="D303" s="13" t="str">
        <f ca="1">IF(CRDAvantMensualite="","",IF(CRDAvantMensualite&lt;MontantMensualité0,CRDAvantMensualite*(1+(TauxNominalEmprunt+TAEA)/12),MontantMensualité0))</f>
        <v/>
      </c>
      <c r="E303" s="13" t="str">
        <f t="shared" ca="1" si="41"/>
        <v/>
      </c>
      <c r="F303" s="13" t="str">
        <f ca="1">IF(CRDAvantMensualite&lt;&gt;"",CRDAvantMensualite*(TauxNominalEmprunt/NbMensualitésParAn0),"")</f>
        <v/>
      </c>
      <c r="G303" s="13" t="str">
        <f t="shared" ca="1" si="42"/>
        <v/>
      </c>
      <c r="H303" s="13" t="str">
        <f t="shared" ca="1" si="46"/>
        <v/>
      </c>
      <c r="I303" s="46"/>
      <c r="J303" s="21" t="str">
        <f t="shared" ca="1" si="43"/>
        <v/>
      </c>
      <c r="K303" s="14" t="str">
        <f t="shared" ca="1" si="47"/>
        <v/>
      </c>
      <c r="L303" s="14" t="str">
        <f ca="1">IF(OR(RemboursementAnticipé="",RemboursementAnticipé=0),"",IF(AND(RemboursementAnticipé&gt;0,IRAouinon="OUI"),MIN(0.03*(CRDAvantMensualite-MontantMensualité),TauxNominalEmprunt/2*J303),""))</f>
        <v/>
      </c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34" t="str">
        <f t="shared" ca="1" si="49"/>
        <v/>
      </c>
      <c r="AB303" s="34" t="str">
        <f ca="1">IF(CRDAvantMensualite2="","",IF(CRDAvantMensualite2&lt;MontantMensualité0,CRDAvantMensualite2*(1+(TauxNominalEmprunt+TAEA)/12),MontantMensualité0))</f>
        <v/>
      </c>
      <c r="AC303" s="35" t="str">
        <f t="shared" ca="1" si="44"/>
        <v/>
      </c>
      <c r="AD303" s="35" t="str">
        <f ca="1">IF(CRDAvantMensualite2&lt;&gt;"",CRDAvantMensualite2*(TauxNominalEmprunt/NbMensualitésParAn0),"")</f>
        <v/>
      </c>
      <c r="AE303" s="35" t="str">
        <f t="shared" ca="1" si="45"/>
        <v/>
      </c>
    </row>
    <row r="304" spans="1:31" x14ac:dyDescent="0.25">
      <c r="A304" s="38">
        <f ca="1">IF(DescriptionOk,A303+1,"")</f>
        <v>285</v>
      </c>
      <c r="B304" s="40" t="str">
        <f t="shared" ca="1" si="40"/>
        <v/>
      </c>
      <c r="C304" s="13" t="str">
        <f t="shared" ca="1" si="48"/>
        <v/>
      </c>
      <c r="D304" s="13" t="str">
        <f ca="1">IF(CRDAvantMensualite="","",IF(CRDAvantMensualite&lt;MontantMensualité0,CRDAvantMensualite*(1+(TauxNominalEmprunt+TAEA)/12),MontantMensualité0))</f>
        <v/>
      </c>
      <c r="E304" s="13" t="str">
        <f t="shared" ca="1" si="41"/>
        <v/>
      </c>
      <c r="F304" s="13" t="str">
        <f ca="1">IF(CRDAvantMensualite&lt;&gt;"",CRDAvantMensualite*(TauxNominalEmprunt/NbMensualitésParAn0),"")</f>
        <v/>
      </c>
      <c r="G304" s="13" t="str">
        <f t="shared" ca="1" si="42"/>
        <v/>
      </c>
      <c r="H304" s="13" t="str">
        <f t="shared" ca="1" si="46"/>
        <v/>
      </c>
      <c r="I304" s="46"/>
      <c r="J304" s="21" t="str">
        <f t="shared" ca="1" si="43"/>
        <v/>
      </c>
      <c r="K304" s="14" t="str">
        <f t="shared" ca="1" si="47"/>
        <v/>
      </c>
      <c r="L304" s="14" t="str">
        <f ca="1">IF(OR(RemboursementAnticipé="",RemboursementAnticipé=0),"",IF(AND(RemboursementAnticipé&gt;0,IRAouinon="OUI"),MIN(0.03*(CRDAvantMensualite-MontantMensualité),TauxNominalEmprunt/2*J304),""))</f>
        <v/>
      </c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34" t="str">
        <f t="shared" ca="1" si="49"/>
        <v/>
      </c>
      <c r="AB304" s="34" t="str">
        <f ca="1">IF(CRDAvantMensualite2="","",IF(CRDAvantMensualite2&lt;MontantMensualité0,CRDAvantMensualite2*(1+(TauxNominalEmprunt+TAEA)/12),MontantMensualité0))</f>
        <v/>
      </c>
      <c r="AC304" s="35" t="str">
        <f t="shared" ca="1" si="44"/>
        <v/>
      </c>
      <c r="AD304" s="35" t="str">
        <f ca="1">IF(CRDAvantMensualite2&lt;&gt;"",CRDAvantMensualite2*(TauxNominalEmprunt/NbMensualitésParAn0),"")</f>
        <v/>
      </c>
      <c r="AE304" s="35" t="str">
        <f t="shared" ca="1" si="45"/>
        <v/>
      </c>
    </row>
    <row r="305" spans="1:31" x14ac:dyDescent="0.25">
      <c r="A305" s="38">
        <f ca="1">IF(DescriptionOk,A304+1,"")</f>
        <v>286</v>
      </c>
      <c r="B305" s="40" t="str">
        <f t="shared" ca="1" si="40"/>
        <v/>
      </c>
      <c r="C305" s="13" t="str">
        <f t="shared" ca="1" si="48"/>
        <v/>
      </c>
      <c r="D305" s="13" t="str">
        <f ca="1">IF(CRDAvantMensualite="","",IF(CRDAvantMensualite&lt;MontantMensualité0,CRDAvantMensualite*(1+(TauxNominalEmprunt+TAEA)/12),MontantMensualité0))</f>
        <v/>
      </c>
      <c r="E305" s="13" t="str">
        <f t="shared" ca="1" si="41"/>
        <v/>
      </c>
      <c r="F305" s="13" t="str">
        <f ca="1">IF(CRDAvantMensualite&lt;&gt;"",CRDAvantMensualite*(TauxNominalEmprunt/NbMensualitésParAn0),"")</f>
        <v/>
      </c>
      <c r="G305" s="13" t="str">
        <f t="shared" ca="1" si="42"/>
        <v/>
      </c>
      <c r="H305" s="13" t="str">
        <f t="shared" ca="1" si="46"/>
        <v/>
      </c>
      <c r="I305" s="46"/>
      <c r="J305" s="21" t="str">
        <f t="shared" ca="1" si="43"/>
        <v/>
      </c>
      <c r="K305" s="14" t="str">
        <f t="shared" ca="1" si="47"/>
        <v/>
      </c>
      <c r="L305" s="14" t="str">
        <f ca="1">IF(OR(RemboursementAnticipé="",RemboursementAnticipé=0),"",IF(AND(RemboursementAnticipé&gt;0,IRAouinon="OUI"),MIN(0.03*(CRDAvantMensualite-MontantMensualité),TauxNominalEmprunt/2*J305),""))</f>
        <v/>
      </c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34" t="str">
        <f t="shared" ca="1" si="49"/>
        <v/>
      </c>
      <c r="AB305" s="34" t="str">
        <f ca="1">IF(CRDAvantMensualite2="","",IF(CRDAvantMensualite2&lt;MontantMensualité0,CRDAvantMensualite2*(1+(TauxNominalEmprunt+TAEA)/12),MontantMensualité0))</f>
        <v/>
      </c>
      <c r="AC305" s="35" t="str">
        <f t="shared" ca="1" si="44"/>
        <v/>
      </c>
      <c r="AD305" s="35" t="str">
        <f ca="1">IF(CRDAvantMensualite2&lt;&gt;"",CRDAvantMensualite2*(TauxNominalEmprunt/NbMensualitésParAn0),"")</f>
        <v/>
      </c>
      <c r="AE305" s="35" t="str">
        <f t="shared" ca="1" si="45"/>
        <v/>
      </c>
    </row>
    <row r="306" spans="1:31" x14ac:dyDescent="0.25">
      <c r="A306" s="38">
        <f ca="1">IF(DescriptionOk,A305+1,"")</f>
        <v>287</v>
      </c>
      <c r="B306" s="40" t="str">
        <f t="shared" ca="1" si="40"/>
        <v/>
      </c>
      <c r="C306" s="13" t="str">
        <f t="shared" ca="1" si="48"/>
        <v/>
      </c>
      <c r="D306" s="13" t="str">
        <f ca="1">IF(CRDAvantMensualite="","",IF(CRDAvantMensualite&lt;MontantMensualité0,CRDAvantMensualite*(1+(TauxNominalEmprunt+TAEA)/12),MontantMensualité0))</f>
        <v/>
      </c>
      <c r="E306" s="13" t="str">
        <f t="shared" ca="1" si="41"/>
        <v/>
      </c>
      <c r="F306" s="13" t="str">
        <f ca="1">IF(CRDAvantMensualite&lt;&gt;"",CRDAvantMensualite*(TauxNominalEmprunt/NbMensualitésParAn0),"")</f>
        <v/>
      </c>
      <c r="G306" s="13" t="str">
        <f t="shared" ca="1" si="42"/>
        <v/>
      </c>
      <c r="H306" s="13" t="str">
        <f t="shared" ca="1" si="46"/>
        <v/>
      </c>
      <c r="I306" s="46"/>
      <c r="J306" s="21" t="str">
        <f t="shared" ca="1" si="43"/>
        <v/>
      </c>
      <c r="K306" s="14" t="str">
        <f t="shared" ca="1" si="47"/>
        <v/>
      </c>
      <c r="L306" s="14" t="str">
        <f ca="1">IF(OR(RemboursementAnticipé="",RemboursementAnticipé=0),"",IF(AND(RemboursementAnticipé&gt;0,IRAouinon="OUI"),MIN(0.03*(CRDAvantMensualite-MontantMensualité),TauxNominalEmprunt/2*J306),""))</f>
        <v/>
      </c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34" t="str">
        <f t="shared" ca="1" si="49"/>
        <v/>
      </c>
      <c r="AB306" s="34" t="str">
        <f ca="1">IF(CRDAvantMensualite2="","",IF(CRDAvantMensualite2&lt;MontantMensualité0,CRDAvantMensualite2*(1+(TauxNominalEmprunt+TAEA)/12),MontantMensualité0))</f>
        <v/>
      </c>
      <c r="AC306" s="35" t="str">
        <f t="shared" ca="1" si="44"/>
        <v/>
      </c>
      <c r="AD306" s="35" t="str">
        <f ca="1">IF(CRDAvantMensualite2&lt;&gt;"",CRDAvantMensualite2*(TauxNominalEmprunt/NbMensualitésParAn0),"")</f>
        <v/>
      </c>
      <c r="AE306" s="35" t="str">
        <f t="shared" ca="1" si="45"/>
        <v/>
      </c>
    </row>
    <row r="307" spans="1:31" x14ac:dyDescent="0.25">
      <c r="A307" s="39">
        <f ca="1">IF(DescriptionOk,A306+1,"")</f>
        <v>288</v>
      </c>
      <c r="B307" s="41" t="str">
        <f t="shared" ca="1" si="40"/>
        <v/>
      </c>
      <c r="C307" s="16" t="str">
        <f t="shared" ca="1" si="48"/>
        <v/>
      </c>
      <c r="D307" s="16" t="str">
        <f ca="1">IF(CRDAvantMensualite="","",IF(CRDAvantMensualite&lt;MontantMensualité0,CRDAvantMensualite*(1+(TauxNominalEmprunt+TAEA)/12),MontantMensualité0))</f>
        <v/>
      </c>
      <c r="E307" s="16" t="str">
        <f t="shared" ca="1" si="41"/>
        <v/>
      </c>
      <c r="F307" s="16" t="str">
        <f ca="1">IF(CRDAvantMensualite&lt;&gt;"",CRDAvantMensualite*(TauxNominalEmprunt/NbMensualitésParAn0),"")</f>
        <v/>
      </c>
      <c r="G307" s="16" t="str">
        <f t="shared" ca="1" si="42"/>
        <v/>
      </c>
      <c r="H307" s="16" t="str">
        <f t="shared" ca="1" si="46"/>
        <v/>
      </c>
      <c r="I307" s="46"/>
      <c r="J307" s="22" t="str">
        <f t="shared" ca="1" si="43"/>
        <v/>
      </c>
      <c r="K307" s="15" t="str">
        <f t="shared" ca="1" si="47"/>
        <v/>
      </c>
      <c r="L307" s="15" t="str">
        <f ca="1">IF(OR(RemboursementAnticipé="",RemboursementAnticipé=0),"",IF(AND(RemboursementAnticipé&gt;0,IRAouinon="OUI"),MIN(0.03*(CRDAvantMensualite-MontantMensualité),TauxNominalEmprunt/2*J307),""))</f>
        <v/>
      </c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34" t="str">
        <f t="shared" ca="1" si="49"/>
        <v/>
      </c>
      <c r="AB307" s="34" t="str">
        <f ca="1">IF(CRDAvantMensualite2="","",IF(CRDAvantMensualite2&lt;MontantMensualité0,CRDAvantMensualite2*(1+(TauxNominalEmprunt+TAEA)/12),MontantMensualité0))</f>
        <v/>
      </c>
      <c r="AC307" s="35" t="str">
        <f t="shared" ca="1" si="44"/>
        <v/>
      </c>
      <c r="AD307" s="35" t="str">
        <f ca="1">IF(CRDAvantMensualite2&lt;&gt;"",CRDAvantMensualite2*(TauxNominalEmprunt/NbMensualitésParAn0),"")</f>
        <v/>
      </c>
      <c r="AE307" s="35" t="str">
        <f t="shared" ca="1" si="45"/>
        <v/>
      </c>
    </row>
    <row r="308" spans="1:31" x14ac:dyDescent="0.25">
      <c r="A308" s="38">
        <f ca="1">IF(DescriptionOk,A307+1,"")</f>
        <v>289</v>
      </c>
      <c r="B308" s="40" t="str">
        <f t="shared" ca="1" si="40"/>
        <v/>
      </c>
      <c r="C308" s="13" t="str">
        <f t="shared" ca="1" si="48"/>
        <v/>
      </c>
      <c r="D308" s="13" t="str">
        <f ca="1">IF(CRDAvantMensualite="","",IF(CRDAvantMensualite&lt;MontantMensualité0,CRDAvantMensualite*(1+(TauxNominalEmprunt+TAEA)/12),MontantMensualité0))</f>
        <v/>
      </c>
      <c r="E308" s="13" t="str">
        <f t="shared" ca="1" si="41"/>
        <v/>
      </c>
      <c r="F308" s="13" t="str">
        <f ca="1">IF(CRDAvantMensualite&lt;&gt;"",CRDAvantMensualite*(TauxNominalEmprunt/NbMensualitésParAn0),"")</f>
        <v/>
      </c>
      <c r="G308" s="13" t="str">
        <f t="shared" ca="1" si="42"/>
        <v/>
      </c>
      <c r="H308" s="13" t="str">
        <f t="shared" ca="1" si="46"/>
        <v/>
      </c>
      <c r="I308" s="46"/>
      <c r="J308" s="21" t="str">
        <f t="shared" ca="1" si="43"/>
        <v/>
      </c>
      <c r="K308" s="14" t="str">
        <f t="shared" ca="1" si="47"/>
        <v/>
      </c>
      <c r="L308" s="14" t="str">
        <f ca="1">IF(OR(RemboursementAnticipé="",RemboursementAnticipé=0),"",IF(AND(RemboursementAnticipé&gt;0,IRAouinon="OUI"),MIN(0.03*(CRDAvantMensualite-MontantMensualité),TauxNominalEmprunt/2*J308),""))</f>
        <v/>
      </c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34" t="str">
        <f t="shared" ca="1" si="49"/>
        <v/>
      </c>
      <c r="AB308" s="34" t="str">
        <f ca="1">IF(CRDAvantMensualite2="","",IF(CRDAvantMensualite2&lt;MontantMensualité0,CRDAvantMensualite2*(1+(TauxNominalEmprunt+TAEA)/12),MontantMensualité0))</f>
        <v/>
      </c>
      <c r="AC308" s="35" t="str">
        <f t="shared" ca="1" si="44"/>
        <v/>
      </c>
      <c r="AD308" s="35" t="str">
        <f ca="1">IF(CRDAvantMensualite2&lt;&gt;"",CRDAvantMensualite2*(TauxNominalEmprunt/NbMensualitésParAn0),"")</f>
        <v/>
      </c>
      <c r="AE308" s="35" t="str">
        <f t="shared" ca="1" si="45"/>
        <v/>
      </c>
    </row>
    <row r="309" spans="1:31" x14ac:dyDescent="0.25">
      <c r="A309" s="38">
        <f ca="1">IF(DescriptionOk,A308+1,"")</f>
        <v>290</v>
      </c>
      <c r="B309" s="40" t="str">
        <f t="shared" ca="1" si="40"/>
        <v/>
      </c>
      <c r="C309" s="13" t="str">
        <f t="shared" ca="1" si="48"/>
        <v/>
      </c>
      <c r="D309" s="13" t="str">
        <f ca="1">IF(CRDAvantMensualite="","",IF(CRDAvantMensualite&lt;MontantMensualité0,CRDAvantMensualite*(1+(TauxNominalEmprunt+TAEA)/12),MontantMensualité0))</f>
        <v/>
      </c>
      <c r="E309" s="13" t="str">
        <f t="shared" ca="1" si="41"/>
        <v/>
      </c>
      <c r="F309" s="13" t="str">
        <f ca="1">IF(CRDAvantMensualite&lt;&gt;"",CRDAvantMensualite*(TauxNominalEmprunt/NbMensualitésParAn0),"")</f>
        <v/>
      </c>
      <c r="G309" s="13" t="str">
        <f t="shared" ca="1" si="42"/>
        <v/>
      </c>
      <c r="H309" s="13" t="str">
        <f t="shared" ca="1" si="46"/>
        <v/>
      </c>
      <c r="I309" s="46"/>
      <c r="J309" s="21" t="str">
        <f t="shared" ca="1" si="43"/>
        <v/>
      </c>
      <c r="K309" s="14" t="str">
        <f t="shared" ca="1" si="47"/>
        <v/>
      </c>
      <c r="L309" s="14" t="str">
        <f ca="1">IF(OR(RemboursementAnticipé="",RemboursementAnticipé=0),"",IF(AND(RemboursementAnticipé&gt;0,IRAouinon="OUI"),MIN(0.03*(CRDAvantMensualite-MontantMensualité),TauxNominalEmprunt/2*J309),""))</f>
        <v/>
      </c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34" t="str">
        <f t="shared" ca="1" si="49"/>
        <v/>
      </c>
      <c r="AB309" s="34" t="str">
        <f ca="1">IF(CRDAvantMensualite2="","",IF(CRDAvantMensualite2&lt;MontantMensualité0,CRDAvantMensualite2*(1+(TauxNominalEmprunt+TAEA)/12),MontantMensualité0))</f>
        <v/>
      </c>
      <c r="AC309" s="35" t="str">
        <f t="shared" ca="1" si="44"/>
        <v/>
      </c>
      <c r="AD309" s="35" t="str">
        <f ca="1">IF(CRDAvantMensualite2&lt;&gt;"",CRDAvantMensualite2*(TauxNominalEmprunt/NbMensualitésParAn0),"")</f>
        <v/>
      </c>
      <c r="AE309" s="35" t="str">
        <f t="shared" ca="1" si="45"/>
        <v/>
      </c>
    </row>
    <row r="310" spans="1:31" x14ac:dyDescent="0.25">
      <c r="A310" s="38">
        <f ca="1">IF(DescriptionOk,A309+1,"")</f>
        <v>291</v>
      </c>
      <c r="B310" s="40" t="str">
        <f t="shared" ca="1" si="40"/>
        <v/>
      </c>
      <c r="C310" s="13" t="str">
        <f t="shared" ca="1" si="48"/>
        <v/>
      </c>
      <c r="D310" s="13" t="str">
        <f ca="1">IF(CRDAvantMensualite="","",IF(CRDAvantMensualite&lt;MontantMensualité0,CRDAvantMensualite*(1+(TauxNominalEmprunt+TAEA)/12),MontantMensualité0))</f>
        <v/>
      </c>
      <c r="E310" s="13" t="str">
        <f t="shared" ca="1" si="41"/>
        <v/>
      </c>
      <c r="F310" s="13" t="str">
        <f ca="1">IF(CRDAvantMensualite&lt;&gt;"",CRDAvantMensualite*(TauxNominalEmprunt/NbMensualitésParAn0),"")</f>
        <v/>
      </c>
      <c r="G310" s="13" t="str">
        <f t="shared" ca="1" si="42"/>
        <v/>
      </c>
      <c r="H310" s="13" t="str">
        <f t="shared" ca="1" si="46"/>
        <v/>
      </c>
      <c r="I310" s="46"/>
      <c r="J310" s="21" t="str">
        <f t="shared" ca="1" si="43"/>
        <v/>
      </c>
      <c r="K310" s="14" t="str">
        <f t="shared" ca="1" si="47"/>
        <v/>
      </c>
      <c r="L310" s="14" t="str">
        <f ca="1">IF(OR(RemboursementAnticipé="",RemboursementAnticipé=0),"",IF(AND(RemboursementAnticipé&gt;0,IRAouinon="OUI"),MIN(0.03*(CRDAvantMensualite-MontantMensualité),TauxNominalEmprunt/2*J310),""))</f>
        <v/>
      </c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34" t="str">
        <f t="shared" ca="1" si="49"/>
        <v/>
      </c>
      <c r="AB310" s="34" t="str">
        <f ca="1">IF(CRDAvantMensualite2="","",IF(CRDAvantMensualite2&lt;MontantMensualité0,CRDAvantMensualite2*(1+(TauxNominalEmprunt+TAEA)/12),MontantMensualité0))</f>
        <v/>
      </c>
      <c r="AC310" s="35" t="str">
        <f t="shared" ca="1" si="44"/>
        <v/>
      </c>
      <c r="AD310" s="35" t="str">
        <f ca="1">IF(CRDAvantMensualite2&lt;&gt;"",CRDAvantMensualite2*(TauxNominalEmprunt/NbMensualitésParAn0),"")</f>
        <v/>
      </c>
      <c r="AE310" s="35" t="str">
        <f t="shared" ca="1" si="45"/>
        <v/>
      </c>
    </row>
    <row r="311" spans="1:31" x14ac:dyDescent="0.25">
      <c r="A311" s="38">
        <f ca="1">IF(DescriptionOk,A310+1,"")</f>
        <v>292</v>
      </c>
      <c r="B311" s="40" t="str">
        <f t="shared" ca="1" si="40"/>
        <v/>
      </c>
      <c r="C311" s="13" t="str">
        <f t="shared" ca="1" si="48"/>
        <v/>
      </c>
      <c r="D311" s="13" t="str">
        <f ca="1">IF(CRDAvantMensualite="","",IF(CRDAvantMensualite&lt;MontantMensualité0,CRDAvantMensualite*(1+(TauxNominalEmprunt+TAEA)/12),MontantMensualité0))</f>
        <v/>
      </c>
      <c r="E311" s="13" t="str">
        <f t="shared" ca="1" si="41"/>
        <v/>
      </c>
      <c r="F311" s="13" t="str">
        <f ca="1">IF(CRDAvantMensualite&lt;&gt;"",CRDAvantMensualite*(TauxNominalEmprunt/NbMensualitésParAn0),"")</f>
        <v/>
      </c>
      <c r="G311" s="13" t="str">
        <f t="shared" ca="1" si="42"/>
        <v/>
      </c>
      <c r="H311" s="13" t="str">
        <f t="shared" ca="1" si="46"/>
        <v/>
      </c>
      <c r="I311" s="46"/>
      <c r="J311" s="21" t="str">
        <f t="shared" ca="1" si="43"/>
        <v/>
      </c>
      <c r="K311" s="14" t="str">
        <f t="shared" ca="1" si="47"/>
        <v/>
      </c>
      <c r="L311" s="14" t="str">
        <f ca="1">IF(OR(RemboursementAnticipé="",RemboursementAnticipé=0),"",IF(AND(RemboursementAnticipé&gt;0,IRAouinon="OUI"),MIN(0.03*(CRDAvantMensualite-MontantMensualité),TauxNominalEmprunt/2*J311),""))</f>
        <v/>
      </c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34" t="str">
        <f t="shared" ca="1" si="49"/>
        <v/>
      </c>
      <c r="AB311" s="34" t="str">
        <f ca="1">IF(CRDAvantMensualite2="","",IF(CRDAvantMensualite2&lt;MontantMensualité0,CRDAvantMensualite2*(1+(TauxNominalEmprunt+TAEA)/12),MontantMensualité0))</f>
        <v/>
      </c>
      <c r="AC311" s="35" t="str">
        <f t="shared" ca="1" si="44"/>
        <v/>
      </c>
      <c r="AD311" s="35" t="str">
        <f ca="1">IF(CRDAvantMensualite2&lt;&gt;"",CRDAvantMensualite2*(TauxNominalEmprunt/NbMensualitésParAn0),"")</f>
        <v/>
      </c>
      <c r="AE311" s="35" t="str">
        <f t="shared" ca="1" si="45"/>
        <v/>
      </c>
    </row>
    <row r="312" spans="1:31" x14ac:dyDescent="0.25">
      <c r="A312" s="38">
        <f ca="1">IF(DescriptionOk,A311+1,"")</f>
        <v>293</v>
      </c>
      <c r="B312" s="40" t="str">
        <f t="shared" ca="1" si="40"/>
        <v/>
      </c>
      <c r="C312" s="13" t="str">
        <f t="shared" ca="1" si="48"/>
        <v/>
      </c>
      <c r="D312" s="13" t="str">
        <f ca="1">IF(CRDAvantMensualite="","",IF(CRDAvantMensualite&lt;MontantMensualité0,CRDAvantMensualite*(1+(TauxNominalEmprunt+TAEA)/12),MontantMensualité0))</f>
        <v/>
      </c>
      <c r="E312" s="13" t="str">
        <f t="shared" ca="1" si="41"/>
        <v/>
      </c>
      <c r="F312" s="13" t="str">
        <f ca="1">IF(CRDAvantMensualite&lt;&gt;"",CRDAvantMensualite*(TauxNominalEmprunt/NbMensualitésParAn0),"")</f>
        <v/>
      </c>
      <c r="G312" s="13" t="str">
        <f t="shared" ca="1" si="42"/>
        <v/>
      </c>
      <c r="H312" s="13" t="str">
        <f t="shared" ca="1" si="46"/>
        <v/>
      </c>
      <c r="I312" s="46"/>
      <c r="J312" s="21" t="str">
        <f t="shared" ca="1" si="43"/>
        <v/>
      </c>
      <c r="K312" s="14" t="str">
        <f t="shared" ca="1" si="47"/>
        <v/>
      </c>
      <c r="L312" s="14" t="str">
        <f ca="1">IF(OR(RemboursementAnticipé="",RemboursementAnticipé=0),"",IF(AND(RemboursementAnticipé&gt;0,IRAouinon="OUI"),MIN(0.03*(CRDAvantMensualite-MontantMensualité),TauxNominalEmprunt/2*J312),""))</f>
        <v/>
      </c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34" t="str">
        <f t="shared" ca="1" si="49"/>
        <v/>
      </c>
      <c r="AB312" s="34" t="str">
        <f ca="1">IF(CRDAvantMensualite2="","",IF(CRDAvantMensualite2&lt;MontantMensualité0,CRDAvantMensualite2*(1+(TauxNominalEmprunt+TAEA)/12),MontantMensualité0))</f>
        <v/>
      </c>
      <c r="AC312" s="35" t="str">
        <f t="shared" ca="1" si="44"/>
        <v/>
      </c>
      <c r="AD312" s="35" t="str">
        <f ca="1">IF(CRDAvantMensualite2&lt;&gt;"",CRDAvantMensualite2*(TauxNominalEmprunt/NbMensualitésParAn0),"")</f>
        <v/>
      </c>
      <c r="AE312" s="35" t="str">
        <f t="shared" ca="1" si="45"/>
        <v/>
      </c>
    </row>
    <row r="313" spans="1:31" x14ac:dyDescent="0.25">
      <c r="A313" s="38">
        <f ca="1">IF(DescriptionOk,A312+1,"")</f>
        <v>294</v>
      </c>
      <c r="B313" s="40" t="str">
        <f t="shared" ca="1" si="40"/>
        <v/>
      </c>
      <c r="C313" s="13" t="str">
        <f t="shared" ca="1" si="48"/>
        <v/>
      </c>
      <c r="D313" s="13" t="str">
        <f ca="1">IF(CRDAvantMensualite="","",IF(CRDAvantMensualite&lt;MontantMensualité0,CRDAvantMensualite*(1+(TauxNominalEmprunt+TAEA)/12),MontantMensualité0))</f>
        <v/>
      </c>
      <c r="E313" s="13" t="str">
        <f t="shared" ca="1" si="41"/>
        <v/>
      </c>
      <c r="F313" s="13" t="str">
        <f ca="1">IF(CRDAvantMensualite&lt;&gt;"",CRDAvantMensualite*(TauxNominalEmprunt/NbMensualitésParAn0),"")</f>
        <v/>
      </c>
      <c r="G313" s="13" t="str">
        <f t="shared" ca="1" si="42"/>
        <v/>
      </c>
      <c r="H313" s="13" t="str">
        <f t="shared" ca="1" si="46"/>
        <v/>
      </c>
      <c r="I313" s="46"/>
      <c r="J313" s="21" t="str">
        <f t="shared" ca="1" si="43"/>
        <v/>
      </c>
      <c r="K313" s="14" t="str">
        <f t="shared" ca="1" si="47"/>
        <v/>
      </c>
      <c r="L313" s="14" t="str">
        <f ca="1">IF(OR(RemboursementAnticipé="",RemboursementAnticipé=0),"",IF(AND(RemboursementAnticipé&gt;0,IRAouinon="OUI"),MIN(0.03*(CRDAvantMensualite-MontantMensualité),TauxNominalEmprunt/2*J313),""))</f>
        <v/>
      </c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34" t="str">
        <f t="shared" ca="1" si="49"/>
        <v/>
      </c>
      <c r="AB313" s="34" t="str">
        <f ca="1">IF(CRDAvantMensualite2="","",IF(CRDAvantMensualite2&lt;MontantMensualité0,CRDAvantMensualite2*(1+(TauxNominalEmprunt+TAEA)/12),MontantMensualité0))</f>
        <v/>
      </c>
      <c r="AC313" s="35" t="str">
        <f t="shared" ca="1" si="44"/>
        <v/>
      </c>
      <c r="AD313" s="35" t="str">
        <f ca="1">IF(CRDAvantMensualite2&lt;&gt;"",CRDAvantMensualite2*(TauxNominalEmprunt/NbMensualitésParAn0),"")</f>
        <v/>
      </c>
      <c r="AE313" s="35" t="str">
        <f t="shared" ca="1" si="45"/>
        <v/>
      </c>
    </row>
    <row r="314" spans="1:31" x14ac:dyDescent="0.25">
      <c r="A314" s="38">
        <f ca="1">IF(DescriptionOk,A313+1,"")</f>
        <v>295</v>
      </c>
      <c r="B314" s="40" t="str">
        <f t="shared" ca="1" si="40"/>
        <v/>
      </c>
      <c r="C314" s="13" t="str">
        <f t="shared" ca="1" si="48"/>
        <v/>
      </c>
      <c r="D314" s="13" t="str">
        <f ca="1">IF(CRDAvantMensualite="","",IF(CRDAvantMensualite&lt;MontantMensualité0,CRDAvantMensualite*(1+(TauxNominalEmprunt+TAEA)/12),MontantMensualité0))</f>
        <v/>
      </c>
      <c r="E314" s="13" t="str">
        <f t="shared" ca="1" si="41"/>
        <v/>
      </c>
      <c r="F314" s="13" t="str">
        <f ca="1">IF(CRDAvantMensualite&lt;&gt;"",CRDAvantMensualite*(TauxNominalEmprunt/NbMensualitésParAn0),"")</f>
        <v/>
      </c>
      <c r="G314" s="13" t="str">
        <f t="shared" ca="1" si="42"/>
        <v/>
      </c>
      <c r="H314" s="13" t="str">
        <f t="shared" ca="1" si="46"/>
        <v/>
      </c>
      <c r="I314" s="46"/>
      <c r="J314" s="21" t="str">
        <f t="shared" ca="1" si="43"/>
        <v/>
      </c>
      <c r="K314" s="14" t="str">
        <f t="shared" ca="1" si="47"/>
        <v/>
      </c>
      <c r="L314" s="14" t="str">
        <f ca="1">IF(OR(RemboursementAnticipé="",RemboursementAnticipé=0),"",IF(AND(RemboursementAnticipé&gt;0,IRAouinon="OUI"),MIN(0.03*(CRDAvantMensualite-MontantMensualité),TauxNominalEmprunt/2*J314),""))</f>
        <v/>
      </c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34" t="str">
        <f t="shared" ca="1" si="49"/>
        <v/>
      </c>
      <c r="AB314" s="34" t="str">
        <f ca="1">IF(CRDAvantMensualite2="","",IF(CRDAvantMensualite2&lt;MontantMensualité0,CRDAvantMensualite2*(1+(TauxNominalEmprunt+TAEA)/12),MontantMensualité0))</f>
        <v/>
      </c>
      <c r="AC314" s="35" t="str">
        <f t="shared" ca="1" si="44"/>
        <v/>
      </c>
      <c r="AD314" s="35" t="str">
        <f ca="1">IF(CRDAvantMensualite2&lt;&gt;"",CRDAvantMensualite2*(TauxNominalEmprunt/NbMensualitésParAn0),"")</f>
        <v/>
      </c>
      <c r="AE314" s="35" t="str">
        <f t="shared" ca="1" si="45"/>
        <v/>
      </c>
    </row>
    <row r="315" spans="1:31" x14ac:dyDescent="0.25">
      <c r="A315" s="38">
        <f ca="1">IF(DescriptionOk,A314+1,"")</f>
        <v>296</v>
      </c>
      <c r="B315" s="40" t="str">
        <f t="shared" ca="1" si="40"/>
        <v/>
      </c>
      <c r="C315" s="13" t="str">
        <f t="shared" ca="1" si="48"/>
        <v/>
      </c>
      <c r="D315" s="13" t="str">
        <f ca="1">IF(CRDAvantMensualite="","",IF(CRDAvantMensualite&lt;MontantMensualité0,CRDAvantMensualite*(1+(TauxNominalEmprunt+TAEA)/12),MontantMensualité0))</f>
        <v/>
      </c>
      <c r="E315" s="13" t="str">
        <f t="shared" ca="1" si="41"/>
        <v/>
      </c>
      <c r="F315" s="13" t="str">
        <f ca="1">IF(CRDAvantMensualite&lt;&gt;"",CRDAvantMensualite*(TauxNominalEmprunt/NbMensualitésParAn0),"")</f>
        <v/>
      </c>
      <c r="G315" s="13" t="str">
        <f t="shared" ca="1" si="42"/>
        <v/>
      </c>
      <c r="H315" s="13" t="str">
        <f t="shared" ca="1" si="46"/>
        <v/>
      </c>
      <c r="I315" s="46"/>
      <c r="J315" s="21" t="str">
        <f t="shared" ca="1" si="43"/>
        <v/>
      </c>
      <c r="K315" s="14" t="str">
        <f t="shared" ca="1" si="47"/>
        <v/>
      </c>
      <c r="L315" s="14" t="str">
        <f ca="1">IF(OR(RemboursementAnticipé="",RemboursementAnticipé=0),"",IF(AND(RemboursementAnticipé&gt;0,IRAouinon="OUI"),MIN(0.03*(CRDAvantMensualite-MontantMensualité),TauxNominalEmprunt/2*J315),""))</f>
        <v/>
      </c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34" t="str">
        <f t="shared" ca="1" si="49"/>
        <v/>
      </c>
      <c r="AB315" s="34" t="str">
        <f ca="1">IF(CRDAvantMensualite2="","",IF(CRDAvantMensualite2&lt;MontantMensualité0,CRDAvantMensualite2*(1+(TauxNominalEmprunt+TAEA)/12),MontantMensualité0))</f>
        <v/>
      </c>
      <c r="AC315" s="35" t="str">
        <f t="shared" ca="1" si="44"/>
        <v/>
      </c>
      <c r="AD315" s="35" t="str">
        <f ca="1">IF(CRDAvantMensualite2&lt;&gt;"",CRDAvantMensualite2*(TauxNominalEmprunt/NbMensualitésParAn0),"")</f>
        <v/>
      </c>
      <c r="AE315" s="35" t="str">
        <f t="shared" ca="1" si="45"/>
        <v/>
      </c>
    </row>
    <row r="316" spans="1:31" x14ac:dyDescent="0.25">
      <c r="A316" s="38">
        <f ca="1">IF(DescriptionOk,A315+1,"")</f>
        <v>297</v>
      </c>
      <c r="B316" s="40" t="str">
        <f t="shared" ca="1" si="40"/>
        <v/>
      </c>
      <c r="C316" s="13" t="str">
        <f t="shared" ca="1" si="48"/>
        <v/>
      </c>
      <c r="D316" s="13" t="str">
        <f ca="1">IF(CRDAvantMensualite="","",IF(CRDAvantMensualite&lt;MontantMensualité0,CRDAvantMensualite*(1+(TauxNominalEmprunt+TAEA)/12),MontantMensualité0))</f>
        <v/>
      </c>
      <c r="E316" s="13" t="str">
        <f t="shared" ca="1" si="41"/>
        <v/>
      </c>
      <c r="F316" s="13" t="str">
        <f ca="1">IF(CRDAvantMensualite&lt;&gt;"",CRDAvantMensualite*(TauxNominalEmprunt/NbMensualitésParAn0),"")</f>
        <v/>
      </c>
      <c r="G316" s="13" t="str">
        <f t="shared" ca="1" si="42"/>
        <v/>
      </c>
      <c r="H316" s="13" t="str">
        <f t="shared" ca="1" si="46"/>
        <v/>
      </c>
      <c r="I316" s="46"/>
      <c r="J316" s="21" t="str">
        <f t="shared" ca="1" si="43"/>
        <v/>
      </c>
      <c r="K316" s="14" t="str">
        <f t="shared" ca="1" si="47"/>
        <v/>
      </c>
      <c r="L316" s="14" t="str">
        <f ca="1">IF(OR(RemboursementAnticipé="",RemboursementAnticipé=0),"",IF(AND(RemboursementAnticipé&gt;0,IRAouinon="OUI"),MIN(0.03*(CRDAvantMensualite-MontantMensualité),TauxNominalEmprunt/2*J316),""))</f>
        <v/>
      </c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34" t="str">
        <f t="shared" ca="1" si="49"/>
        <v/>
      </c>
      <c r="AB316" s="34" t="str">
        <f ca="1">IF(CRDAvantMensualite2="","",IF(CRDAvantMensualite2&lt;MontantMensualité0,CRDAvantMensualite2*(1+(TauxNominalEmprunt+TAEA)/12),MontantMensualité0))</f>
        <v/>
      </c>
      <c r="AC316" s="35" t="str">
        <f t="shared" ca="1" si="44"/>
        <v/>
      </c>
      <c r="AD316" s="35" t="str">
        <f ca="1">IF(CRDAvantMensualite2&lt;&gt;"",CRDAvantMensualite2*(TauxNominalEmprunt/NbMensualitésParAn0),"")</f>
        <v/>
      </c>
      <c r="AE316" s="35" t="str">
        <f t="shared" ca="1" si="45"/>
        <v/>
      </c>
    </row>
    <row r="317" spans="1:31" x14ac:dyDescent="0.25">
      <c r="A317" s="38">
        <f ca="1">IF(DescriptionOk,A316+1,"")</f>
        <v>298</v>
      </c>
      <c r="B317" s="40" t="str">
        <f t="shared" ca="1" si="40"/>
        <v/>
      </c>
      <c r="C317" s="13" t="str">
        <f t="shared" ca="1" si="48"/>
        <v/>
      </c>
      <c r="D317" s="13" t="str">
        <f ca="1">IF(CRDAvantMensualite="","",IF(CRDAvantMensualite&lt;MontantMensualité0,CRDAvantMensualite*(1+(TauxNominalEmprunt+TAEA)/12),MontantMensualité0))</f>
        <v/>
      </c>
      <c r="E317" s="13" t="str">
        <f t="shared" ca="1" si="41"/>
        <v/>
      </c>
      <c r="F317" s="13" t="str">
        <f ca="1">IF(CRDAvantMensualite&lt;&gt;"",CRDAvantMensualite*(TauxNominalEmprunt/NbMensualitésParAn0),"")</f>
        <v/>
      </c>
      <c r="G317" s="13" t="str">
        <f t="shared" ca="1" si="42"/>
        <v/>
      </c>
      <c r="H317" s="13" t="str">
        <f t="shared" ca="1" si="46"/>
        <v/>
      </c>
      <c r="I317" s="46"/>
      <c r="J317" s="21" t="str">
        <f t="shared" ca="1" si="43"/>
        <v/>
      </c>
      <c r="K317" s="14" t="str">
        <f t="shared" ca="1" si="47"/>
        <v/>
      </c>
      <c r="L317" s="14" t="str">
        <f ca="1">IF(OR(RemboursementAnticipé="",RemboursementAnticipé=0),"",IF(AND(RemboursementAnticipé&gt;0,IRAouinon="OUI"),MIN(0.03*(CRDAvantMensualite-MontantMensualité),TauxNominalEmprunt/2*J317),""))</f>
        <v/>
      </c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34" t="str">
        <f t="shared" ca="1" si="49"/>
        <v/>
      </c>
      <c r="AB317" s="34" t="str">
        <f ca="1">IF(CRDAvantMensualite2="","",IF(CRDAvantMensualite2&lt;MontantMensualité0,CRDAvantMensualite2*(1+(TauxNominalEmprunt+TAEA)/12),MontantMensualité0))</f>
        <v/>
      </c>
      <c r="AC317" s="35" t="str">
        <f t="shared" ca="1" si="44"/>
        <v/>
      </c>
      <c r="AD317" s="35" t="str">
        <f ca="1">IF(CRDAvantMensualite2&lt;&gt;"",CRDAvantMensualite2*(TauxNominalEmprunt/NbMensualitésParAn0),"")</f>
        <v/>
      </c>
      <c r="AE317" s="35" t="str">
        <f t="shared" ca="1" si="45"/>
        <v/>
      </c>
    </row>
    <row r="318" spans="1:31" x14ac:dyDescent="0.25">
      <c r="A318" s="38">
        <f ca="1">IF(DescriptionOk,A317+1,"")</f>
        <v>299</v>
      </c>
      <c r="B318" s="40" t="str">
        <f t="shared" ca="1" si="40"/>
        <v/>
      </c>
      <c r="C318" s="13" t="str">
        <f t="shared" ca="1" si="48"/>
        <v/>
      </c>
      <c r="D318" s="13" t="str">
        <f ca="1">IF(CRDAvantMensualite="","",IF(CRDAvantMensualite&lt;MontantMensualité0,CRDAvantMensualite*(1+(TauxNominalEmprunt+TAEA)/12),MontantMensualité0))</f>
        <v/>
      </c>
      <c r="E318" s="13" t="str">
        <f t="shared" ca="1" si="41"/>
        <v/>
      </c>
      <c r="F318" s="13" t="str">
        <f ca="1">IF(CRDAvantMensualite&lt;&gt;"",CRDAvantMensualite*(TauxNominalEmprunt/NbMensualitésParAn0),"")</f>
        <v/>
      </c>
      <c r="G318" s="13" t="str">
        <f t="shared" ca="1" si="42"/>
        <v/>
      </c>
      <c r="H318" s="13" t="str">
        <f t="shared" ca="1" si="46"/>
        <v/>
      </c>
      <c r="I318" s="46"/>
      <c r="J318" s="21" t="str">
        <f t="shared" ca="1" si="43"/>
        <v/>
      </c>
      <c r="K318" s="14" t="str">
        <f t="shared" ca="1" si="47"/>
        <v/>
      </c>
      <c r="L318" s="14" t="str">
        <f ca="1">IF(OR(RemboursementAnticipé="",RemboursementAnticipé=0),"",IF(AND(RemboursementAnticipé&gt;0,IRAouinon="OUI"),MIN(0.03*(CRDAvantMensualite-MontantMensualité),TauxNominalEmprunt/2*J318),""))</f>
        <v/>
      </c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34" t="str">
        <f t="shared" ca="1" si="49"/>
        <v/>
      </c>
      <c r="AB318" s="34" t="str">
        <f ca="1">IF(CRDAvantMensualite2="","",IF(CRDAvantMensualite2&lt;MontantMensualité0,CRDAvantMensualite2*(1+(TauxNominalEmprunt+TAEA)/12),MontantMensualité0))</f>
        <v/>
      </c>
      <c r="AC318" s="35" t="str">
        <f t="shared" ca="1" si="44"/>
        <v/>
      </c>
      <c r="AD318" s="35" t="str">
        <f ca="1">IF(CRDAvantMensualite2&lt;&gt;"",CRDAvantMensualite2*(TauxNominalEmprunt/NbMensualitésParAn0),"")</f>
        <v/>
      </c>
      <c r="AE318" s="35" t="str">
        <f t="shared" ca="1" si="45"/>
        <v/>
      </c>
    </row>
    <row r="319" spans="1:31" x14ac:dyDescent="0.25">
      <c r="A319" s="39">
        <f ca="1">IF(DescriptionOk,A318+1,"")</f>
        <v>300</v>
      </c>
      <c r="B319" s="41" t="str">
        <f t="shared" ca="1" si="40"/>
        <v/>
      </c>
      <c r="C319" s="16" t="str">
        <f t="shared" ca="1" si="48"/>
        <v/>
      </c>
      <c r="D319" s="16" t="str">
        <f ca="1">IF(CRDAvantMensualite="","",IF(CRDAvantMensualite&lt;MontantMensualité0,CRDAvantMensualite*(1+(TauxNominalEmprunt+TAEA)/12),MontantMensualité0))</f>
        <v/>
      </c>
      <c r="E319" s="16" t="str">
        <f t="shared" ca="1" si="41"/>
        <v/>
      </c>
      <c r="F319" s="16" t="str">
        <f ca="1">IF(CRDAvantMensualite&lt;&gt;"",CRDAvantMensualite*(TauxNominalEmprunt/NbMensualitésParAn0),"")</f>
        <v/>
      </c>
      <c r="G319" s="16" t="str">
        <f t="shared" ca="1" si="42"/>
        <v/>
      </c>
      <c r="H319" s="16" t="str">
        <f t="shared" ca="1" si="46"/>
        <v/>
      </c>
      <c r="I319" s="46"/>
      <c r="J319" s="22" t="str">
        <f t="shared" ca="1" si="43"/>
        <v/>
      </c>
      <c r="K319" s="15" t="str">
        <f t="shared" ca="1" si="47"/>
        <v/>
      </c>
      <c r="L319" s="15" t="str">
        <f ca="1">IF(OR(RemboursementAnticipé="",RemboursementAnticipé=0),"",IF(AND(RemboursementAnticipé&gt;0,IRAouinon="OUI"),MIN(0.03*(CRDAvantMensualite-MontantMensualité),TauxNominalEmprunt/2*J319),""))</f>
        <v/>
      </c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34" t="str">
        <f t="shared" ca="1" si="49"/>
        <v/>
      </c>
      <c r="AB319" s="34" t="str">
        <f ca="1">IF(CRDAvantMensualite2="","",IF(CRDAvantMensualite2&lt;MontantMensualité0,CRDAvantMensualite2*(1+(TauxNominalEmprunt+TAEA)/12),MontantMensualité0))</f>
        <v/>
      </c>
      <c r="AC319" s="35" t="str">
        <f t="shared" ca="1" si="44"/>
        <v/>
      </c>
      <c r="AD319" s="35" t="str">
        <f ca="1">IF(CRDAvantMensualite2&lt;&gt;"",CRDAvantMensualite2*(TauxNominalEmprunt/NbMensualitésParAn0),"")</f>
        <v/>
      </c>
      <c r="AE319" s="35" t="str">
        <f t="shared" ca="1" si="45"/>
        <v/>
      </c>
    </row>
    <row r="320" spans="1:31" x14ac:dyDescent="0.25">
      <c r="A320" s="38">
        <f ca="1">IF(DescriptionOk,A319+1,"")</f>
        <v>301</v>
      </c>
      <c r="B320" s="40" t="str">
        <f t="shared" ca="1" si="40"/>
        <v/>
      </c>
      <c r="C320" s="13" t="str">
        <f t="shared" ca="1" si="48"/>
        <v/>
      </c>
      <c r="D320" s="13" t="str">
        <f ca="1">IF(CRDAvantMensualite="","",IF(CRDAvantMensualite&lt;MontantMensualité0,CRDAvantMensualite*(1+(TauxNominalEmprunt+TAEA)/12),MontantMensualité0))</f>
        <v/>
      </c>
      <c r="E320" s="13" t="str">
        <f t="shared" ca="1" si="41"/>
        <v/>
      </c>
      <c r="F320" s="13" t="str">
        <f ca="1">IF(CRDAvantMensualite&lt;&gt;"",CRDAvantMensualite*(TauxNominalEmprunt/NbMensualitésParAn0),"")</f>
        <v/>
      </c>
      <c r="G320" s="13" t="str">
        <f t="shared" ca="1" si="42"/>
        <v/>
      </c>
      <c r="H320" s="13" t="str">
        <f t="shared" ca="1" si="46"/>
        <v/>
      </c>
      <c r="I320" s="46"/>
      <c r="J320" s="21" t="str">
        <f t="shared" ca="1" si="43"/>
        <v/>
      </c>
      <c r="K320" s="14" t="str">
        <f t="shared" ca="1" si="47"/>
        <v/>
      </c>
      <c r="L320" s="14" t="str">
        <f ca="1">IF(OR(RemboursementAnticipé="",RemboursementAnticipé=0),"",IF(AND(RemboursementAnticipé&gt;0,IRAouinon="OUI"),MIN(0.03*(CRDAvantMensualite-MontantMensualité),TauxNominalEmprunt/2*J320),""))</f>
        <v/>
      </c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34" t="str">
        <f t="shared" ca="1" si="49"/>
        <v/>
      </c>
      <c r="AB320" s="34" t="str">
        <f ca="1">IF(CRDAvantMensualite2="","",IF(CRDAvantMensualite2&lt;MontantMensualité0,CRDAvantMensualite2*(1+(TauxNominalEmprunt+TAEA)/12),MontantMensualité0))</f>
        <v/>
      </c>
      <c r="AC320" s="35" t="str">
        <f t="shared" ca="1" si="44"/>
        <v/>
      </c>
      <c r="AD320" s="35" t="str">
        <f ca="1">IF(CRDAvantMensualite2&lt;&gt;"",CRDAvantMensualite2*(TauxNominalEmprunt/NbMensualitésParAn0),"")</f>
        <v/>
      </c>
      <c r="AE320" s="35" t="str">
        <f t="shared" ca="1" si="45"/>
        <v/>
      </c>
    </row>
    <row r="321" spans="1:31" x14ac:dyDescent="0.25">
      <c r="A321" s="38">
        <f ca="1">IF(DescriptionOk,A320+1,"")</f>
        <v>302</v>
      </c>
      <c r="B321" s="40" t="str">
        <f t="shared" ca="1" si="40"/>
        <v/>
      </c>
      <c r="C321" s="13" t="str">
        <f t="shared" ca="1" si="48"/>
        <v/>
      </c>
      <c r="D321" s="13" t="str">
        <f ca="1">IF(CRDAvantMensualite="","",IF(CRDAvantMensualite&lt;MontantMensualité0,CRDAvantMensualite*(1+(TauxNominalEmprunt+TAEA)/12),MontantMensualité0))</f>
        <v/>
      </c>
      <c r="E321" s="13" t="str">
        <f t="shared" ca="1" si="41"/>
        <v/>
      </c>
      <c r="F321" s="13" t="str">
        <f ca="1">IF(CRDAvantMensualite&lt;&gt;"",CRDAvantMensualite*(TauxNominalEmprunt/NbMensualitésParAn0),"")</f>
        <v/>
      </c>
      <c r="G321" s="13" t="str">
        <f t="shared" ca="1" si="42"/>
        <v/>
      </c>
      <c r="H321" s="13" t="str">
        <f t="shared" ca="1" si="46"/>
        <v/>
      </c>
      <c r="I321" s="46"/>
      <c r="J321" s="21" t="str">
        <f t="shared" ca="1" si="43"/>
        <v/>
      </c>
      <c r="K321" s="14" t="str">
        <f t="shared" ca="1" si="47"/>
        <v/>
      </c>
      <c r="L321" s="14" t="str">
        <f ca="1">IF(OR(RemboursementAnticipé="",RemboursementAnticipé=0),"",IF(AND(RemboursementAnticipé&gt;0,IRAouinon="OUI"),MIN(0.03*(CRDAvantMensualite-MontantMensualité),TauxNominalEmprunt/2*J321),""))</f>
        <v/>
      </c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34" t="str">
        <f t="shared" ca="1" si="49"/>
        <v/>
      </c>
      <c r="AB321" s="34" t="str">
        <f ca="1">IF(CRDAvantMensualite2="","",IF(CRDAvantMensualite2&lt;MontantMensualité0,CRDAvantMensualite2*(1+(TauxNominalEmprunt+TAEA)/12),MontantMensualité0))</f>
        <v/>
      </c>
      <c r="AC321" s="35" t="str">
        <f t="shared" ca="1" si="44"/>
        <v/>
      </c>
      <c r="AD321" s="35" t="str">
        <f ca="1">IF(CRDAvantMensualite2&lt;&gt;"",CRDAvantMensualite2*(TauxNominalEmprunt/NbMensualitésParAn0),"")</f>
        <v/>
      </c>
      <c r="AE321" s="35" t="str">
        <f t="shared" ca="1" si="45"/>
        <v/>
      </c>
    </row>
    <row r="322" spans="1:31" x14ac:dyDescent="0.25">
      <c r="A322" s="38">
        <f ca="1">IF(DescriptionOk,A321+1,"")</f>
        <v>303</v>
      </c>
      <c r="B322" s="40" t="str">
        <f t="shared" ca="1" si="40"/>
        <v/>
      </c>
      <c r="C322" s="13" t="str">
        <f t="shared" ca="1" si="48"/>
        <v/>
      </c>
      <c r="D322" s="13" t="str">
        <f ca="1">IF(CRDAvantMensualite="","",IF(CRDAvantMensualite&lt;MontantMensualité0,CRDAvantMensualite*(1+(TauxNominalEmprunt+TAEA)/12),MontantMensualité0))</f>
        <v/>
      </c>
      <c r="E322" s="13" t="str">
        <f t="shared" ca="1" si="41"/>
        <v/>
      </c>
      <c r="F322" s="13" t="str">
        <f ca="1">IF(CRDAvantMensualite&lt;&gt;"",CRDAvantMensualite*(TauxNominalEmprunt/NbMensualitésParAn0),"")</f>
        <v/>
      </c>
      <c r="G322" s="13" t="str">
        <f t="shared" ca="1" si="42"/>
        <v/>
      </c>
      <c r="H322" s="13" t="str">
        <f t="shared" ca="1" si="46"/>
        <v/>
      </c>
      <c r="I322" s="46"/>
      <c r="J322" s="21" t="str">
        <f t="shared" ca="1" si="43"/>
        <v/>
      </c>
      <c r="K322" s="14" t="str">
        <f t="shared" ca="1" si="47"/>
        <v/>
      </c>
      <c r="L322" s="14" t="str">
        <f ca="1">IF(OR(RemboursementAnticipé="",RemboursementAnticipé=0),"",IF(AND(RemboursementAnticipé&gt;0,IRAouinon="OUI"),MIN(0.03*(CRDAvantMensualite-MontantMensualité),TauxNominalEmprunt/2*J322),""))</f>
        <v/>
      </c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34" t="str">
        <f t="shared" ca="1" si="49"/>
        <v/>
      </c>
      <c r="AB322" s="34" t="str">
        <f ca="1">IF(CRDAvantMensualite2="","",IF(CRDAvantMensualite2&lt;MontantMensualité0,CRDAvantMensualite2*(1+(TauxNominalEmprunt+TAEA)/12),MontantMensualité0))</f>
        <v/>
      </c>
      <c r="AC322" s="35" t="str">
        <f t="shared" ca="1" si="44"/>
        <v/>
      </c>
      <c r="AD322" s="35" t="str">
        <f ca="1">IF(CRDAvantMensualite2&lt;&gt;"",CRDAvantMensualite2*(TauxNominalEmprunt/NbMensualitésParAn0),"")</f>
        <v/>
      </c>
      <c r="AE322" s="35" t="str">
        <f t="shared" ca="1" si="45"/>
        <v/>
      </c>
    </row>
    <row r="323" spans="1:31" x14ac:dyDescent="0.25">
      <c r="A323" s="38">
        <f ca="1">IF(DescriptionOk,A322+1,"")</f>
        <v>304</v>
      </c>
      <c r="B323" s="40" t="str">
        <f t="shared" ca="1" si="40"/>
        <v/>
      </c>
      <c r="C323" s="13" t="str">
        <f t="shared" ca="1" si="48"/>
        <v/>
      </c>
      <c r="D323" s="13" t="str">
        <f ca="1">IF(CRDAvantMensualite="","",IF(CRDAvantMensualite&lt;MontantMensualité0,CRDAvantMensualite*(1+(TauxNominalEmprunt+TAEA)/12),MontantMensualité0))</f>
        <v/>
      </c>
      <c r="E323" s="13" t="str">
        <f t="shared" ca="1" si="41"/>
        <v/>
      </c>
      <c r="F323" s="13" t="str">
        <f ca="1">IF(CRDAvantMensualite&lt;&gt;"",CRDAvantMensualite*(TauxNominalEmprunt/NbMensualitésParAn0),"")</f>
        <v/>
      </c>
      <c r="G323" s="13" t="str">
        <f t="shared" ca="1" si="42"/>
        <v/>
      </c>
      <c r="H323" s="13" t="str">
        <f t="shared" ca="1" si="46"/>
        <v/>
      </c>
      <c r="I323" s="46"/>
      <c r="J323" s="21" t="str">
        <f t="shared" ca="1" si="43"/>
        <v/>
      </c>
      <c r="K323" s="14" t="str">
        <f t="shared" ca="1" si="47"/>
        <v/>
      </c>
      <c r="L323" s="14" t="str">
        <f ca="1">IF(OR(RemboursementAnticipé="",RemboursementAnticipé=0),"",IF(AND(RemboursementAnticipé&gt;0,IRAouinon="OUI"),MIN(0.03*(CRDAvantMensualite-MontantMensualité),TauxNominalEmprunt/2*J323),""))</f>
        <v/>
      </c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34" t="str">
        <f t="shared" ca="1" si="49"/>
        <v/>
      </c>
      <c r="AB323" s="34" t="str">
        <f ca="1">IF(CRDAvantMensualite2="","",IF(CRDAvantMensualite2&lt;MontantMensualité0,CRDAvantMensualite2*(1+(TauxNominalEmprunt+TAEA)/12),MontantMensualité0))</f>
        <v/>
      </c>
      <c r="AC323" s="35" t="str">
        <f t="shared" ca="1" si="44"/>
        <v/>
      </c>
      <c r="AD323" s="35" t="str">
        <f ca="1">IF(CRDAvantMensualite2&lt;&gt;"",CRDAvantMensualite2*(TauxNominalEmprunt/NbMensualitésParAn0),"")</f>
        <v/>
      </c>
      <c r="AE323" s="35" t="str">
        <f t="shared" ca="1" si="45"/>
        <v/>
      </c>
    </row>
    <row r="324" spans="1:31" x14ac:dyDescent="0.25">
      <c r="A324" s="38">
        <f ca="1">IF(DescriptionOk,A323+1,"")</f>
        <v>305</v>
      </c>
      <c r="B324" s="40" t="str">
        <f t="shared" ca="1" si="40"/>
        <v/>
      </c>
      <c r="C324" s="13" t="str">
        <f t="shared" ca="1" si="48"/>
        <v/>
      </c>
      <c r="D324" s="13" t="str">
        <f ca="1">IF(CRDAvantMensualite="","",IF(CRDAvantMensualite&lt;MontantMensualité0,CRDAvantMensualite*(1+(TauxNominalEmprunt+TAEA)/12),MontantMensualité0))</f>
        <v/>
      </c>
      <c r="E324" s="13" t="str">
        <f t="shared" ca="1" si="41"/>
        <v/>
      </c>
      <c r="F324" s="13" t="str">
        <f ca="1">IF(CRDAvantMensualite&lt;&gt;"",CRDAvantMensualite*(TauxNominalEmprunt/NbMensualitésParAn0),"")</f>
        <v/>
      </c>
      <c r="G324" s="13" t="str">
        <f t="shared" ca="1" si="42"/>
        <v/>
      </c>
      <c r="H324" s="13" t="str">
        <f t="shared" ca="1" si="46"/>
        <v/>
      </c>
      <c r="I324" s="46"/>
      <c r="J324" s="21" t="str">
        <f t="shared" ca="1" si="43"/>
        <v/>
      </c>
      <c r="K324" s="14" t="str">
        <f t="shared" ca="1" si="47"/>
        <v/>
      </c>
      <c r="L324" s="14" t="str">
        <f ca="1">IF(OR(RemboursementAnticipé="",RemboursementAnticipé=0),"",IF(AND(RemboursementAnticipé&gt;0,IRAouinon="OUI"),MIN(0.03*(CRDAvantMensualite-MontantMensualité),TauxNominalEmprunt/2*J324),""))</f>
        <v/>
      </c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34" t="str">
        <f t="shared" ca="1" si="49"/>
        <v/>
      </c>
      <c r="AB324" s="34" t="str">
        <f ca="1">IF(CRDAvantMensualite2="","",IF(CRDAvantMensualite2&lt;MontantMensualité0,CRDAvantMensualite2*(1+(TauxNominalEmprunt+TAEA)/12),MontantMensualité0))</f>
        <v/>
      </c>
      <c r="AC324" s="35" t="str">
        <f t="shared" ca="1" si="44"/>
        <v/>
      </c>
      <c r="AD324" s="35" t="str">
        <f ca="1">IF(CRDAvantMensualite2&lt;&gt;"",CRDAvantMensualite2*(TauxNominalEmprunt/NbMensualitésParAn0),"")</f>
        <v/>
      </c>
      <c r="AE324" s="35" t="str">
        <f t="shared" ca="1" si="45"/>
        <v/>
      </c>
    </row>
    <row r="325" spans="1:31" x14ac:dyDescent="0.25">
      <c r="A325" s="38">
        <f ca="1">IF(DescriptionOk,A324+1,"")</f>
        <v>306</v>
      </c>
      <c r="B325" s="40" t="str">
        <f t="shared" ca="1" si="40"/>
        <v/>
      </c>
      <c r="C325" s="13" t="str">
        <f t="shared" ca="1" si="48"/>
        <v/>
      </c>
      <c r="D325" s="13" t="str">
        <f ca="1">IF(CRDAvantMensualite="","",IF(CRDAvantMensualite&lt;MontantMensualité0,CRDAvantMensualite*(1+(TauxNominalEmprunt+TAEA)/12),MontantMensualité0))</f>
        <v/>
      </c>
      <c r="E325" s="13" t="str">
        <f t="shared" ca="1" si="41"/>
        <v/>
      </c>
      <c r="F325" s="13" t="str">
        <f ca="1">IF(CRDAvantMensualite&lt;&gt;"",CRDAvantMensualite*(TauxNominalEmprunt/NbMensualitésParAn0),"")</f>
        <v/>
      </c>
      <c r="G325" s="13" t="str">
        <f t="shared" ca="1" si="42"/>
        <v/>
      </c>
      <c r="H325" s="13" t="str">
        <f t="shared" ca="1" si="46"/>
        <v/>
      </c>
      <c r="I325" s="46"/>
      <c r="J325" s="21" t="str">
        <f t="shared" ca="1" si="43"/>
        <v/>
      </c>
      <c r="K325" s="14" t="str">
        <f t="shared" ca="1" si="47"/>
        <v/>
      </c>
      <c r="L325" s="14" t="str">
        <f ca="1">IF(OR(RemboursementAnticipé="",RemboursementAnticipé=0),"",IF(AND(RemboursementAnticipé&gt;0,IRAouinon="OUI"),MIN(0.03*(CRDAvantMensualite-MontantMensualité),TauxNominalEmprunt/2*J325),""))</f>
        <v/>
      </c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34" t="str">
        <f t="shared" ca="1" si="49"/>
        <v/>
      </c>
      <c r="AB325" s="34" t="str">
        <f ca="1">IF(CRDAvantMensualite2="","",IF(CRDAvantMensualite2&lt;MontantMensualité0,CRDAvantMensualite2*(1+(TauxNominalEmprunt+TAEA)/12),MontantMensualité0))</f>
        <v/>
      </c>
      <c r="AC325" s="35" t="str">
        <f t="shared" ca="1" si="44"/>
        <v/>
      </c>
      <c r="AD325" s="35" t="str">
        <f ca="1">IF(CRDAvantMensualite2&lt;&gt;"",CRDAvantMensualite2*(TauxNominalEmprunt/NbMensualitésParAn0),"")</f>
        <v/>
      </c>
      <c r="AE325" s="35" t="str">
        <f t="shared" ca="1" si="45"/>
        <v/>
      </c>
    </row>
    <row r="326" spans="1:31" x14ac:dyDescent="0.25">
      <c r="A326" s="38">
        <f ca="1">IF(DescriptionOk,A325+1,"")</f>
        <v>307</v>
      </c>
      <c r="B326" s="40" t="str">
        <f t="shared" ca="1" si="40"/>
        <v/>
      </c>
      <c r="C326" s="13" t="str">
        <f t="shared" ca="1" si="48"/>
        <v/>
      </c>
      <c r="D326" s="13" t="str">
        <f ca="1">IF(CRDAvantMensualite="","",IF(CRDAvantMensualite&lt;MontantMensualité0,CRDAvantMensualite*(1+(TauxNominalEmprunt+TAEA)/12),MontantMensualité0))</f>
        <v/>
      </c>
      <c r="E326" s="13" t="str">
        <f t="shared" ca="1" si="41"/>
        <v/>
      </c>
      <c r="F326" s="13" t="str">
        <f ca="1">IF(CRDAvantMensualite&lt;&gt;"",CRDAvantMensualite*(TauxNominalEmprunt/NbMensualitésParAn0),"")</f>
        <v/>
      </c>
      <c r="G326" s="13" t="str">
        <f t="shared" ca="1" si="42"/>
        <v/>
      </c>
      <c r="H326" s="13" t="str">
        <f t="shared" ca="1" si="46"/>
        <v/>
      </c>
      <c r="I326" s="46"/>
      <c r="J326" s="21" t="str">
        <f t="shared" ca="1" si="43"/>
        <v/>
      </c>
      <c r="K326" s="14" t="str">
        <f t="shared" ca="1" si="47"/>
        <v/>
      </c>
      <c r="L326" s="14" t="str">
        <f ca="1">IF(OR(RemboursementAnticipé="",RemboursementAnticipé=0),"",IF(AND(RemboursementAnticipé&gt;0,IRAouinon="OUI"),MIN(0.03*(CRDAvantMensualite-MontantMensualité),TauxNominalEmprunt/2*J326),""))</f>
        <v/>
      </c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34" t="str">
        <f t="shared" ca="1" si="49"/>
        <v/>
      </c>
      <c r="AB326" s="34" t="str">
        <f ca="1">IF(CRDAvantMensualite2="","",IF(CRDAvantMensualite2&lt;MontantMensualité0,CRDAvantMensualite2*(1+(TauxNominalEmprunt+TAEA)/12),MontantMensualité0))</f>
        <v/>
      </c>
      <c r="AC326" s="35" t="str">
        <f t="shared" ca="1" si="44"/>
        <v/>
      </c>
      <c r="AD326" s="35" t="str">
        <f ca="1">IF(CRDAvantMensualite2&lt;&gt;"",CRDAvantMensualite2*(TauxNominalEmprunt/NbMensualitésParAn0),"")</f>
        <v/>
      </c>
      <c r="AE326" s="35" t="str">
        <f t="shared" ca="1" si="45"/>
        <v/>
      </c>
    </row>
    <row r="327" spans="1:31" x14ac:dyDescent="0.25">
      <c r="A327" s="38">
        <f ca="1">IF(DescriptionOk,A326+1,"")</f>
        <v>308</v>
      </c>
      <c r="B327" s="40" t="str">
        <f t="shared" ca="1" si="40"/>
        <v/>
      </c>
      <c r="C327" s="13" t="str">
        <f t="shared" ca="1" si="48"/>
        <v/>
      </c>
      <c r="D327" s="13" t="str">
        <f ca="1">IF(CRDAvantMensualite="","",IF(CRDAvantMensualite&lt;MontantMensualité0,CRDAvantMensualite*(1+(TauxNominalEmprunt+TAEA)/12),MontantMensualité0))</f>
        <v/>
      </c>
      <c r="E327" s="13" t="str">
        <f t="shared" ca="1" si="41"/>
        <v/>
      </c>
      <c r="F327" s="13" t="str">
        <f ca="1">IF(CRDAvantMensualite&lt;&gt;"",CRDAvantMensualite*(TauxNominalEmprunt/NbMensualitésParAn0),"")</f>
        <v/>
      </c>
      <c r="G327" s="13" t="str">
        <f t="shared" ca="1" si="42"/>
        <v/>
      </c>
      <c r="H327" s="13" t="str">
        <f t="shared" ca="1" si="46"/>
        <v/>
      </c>
      <c r="I327" s="46"/>
      <c r="J327" s="21" t="str">
        <f t="shared" ca="1" si="43"/>
        <v/>
      </c>
      <c r="K327" s="14" t="str">
        <f t="shared" ca="1" si="47"/>
        <v/>
      </c>
      <c r="L327" s="14" t="str">
        <f ca="1">IF(OR(RemboursementAnticipé="",RemboursementAnticipé=0),"",IF(AND(RemboursementAnticipé&gt;0,IRAouinon="OUI"),MIN(0.03*(CRDAvantMensualite-MontantMensualité),TauxNominalEmprunt/2*J327),""))</f>
        <v/>
      </c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34" t="str">
        <f t="shared" ca="1" si="49"/>
        <v/>
      </c>
      <c r="AB327" s="34" t="str">
        <f ca="1">IF(CRDAvantMensualite2="","",IF(CRDAvantMensualite2&lt;MontantMensualité0,CRDAvantMensualite2*(1+(TauxNominalEmprunt+TAEA)/12),MontantMensualité0))</f>
        <v/>
      </c>
      <c r="AC327" s="35" t="str">
        <f t="shared" ca="1" si="44"/>
        <v/>
      </c>
      <c r="AD327" s="35" t="str">
        <f ca="1">IF(CRDAvantMensualite2&lt;&gt;"",CRDAvantMensualite2*(TauxNominalEmprunt/NbMensualitésParAn0),"")</f>
        <v/>
      </c>
      <c r="AE327" s="35" t="str">
        <f t="shared" ca="1" si="45"/>
        <v/>
      </c>
    </row>
    <row r="328" spans="1:31" x14ac:dyDescent="0.25">
      <c r="A328" s="38">
        <f ca="1">IF(DescriptionOk,A327+1,"")</f>
        <v>309</v>
      </c>
      <c r="B328" s="40" t="str">
        <f t="shared" ca="1" si="40"/>
        <v/>
      </c>
      <c r="C328" s="13" t="str">
        <f t="shared" ca="1" si="48"/>
        <v/>
      </c>
      <c r="D328" s="13" t="str">
        <f ca="1">IF(CRDAvantMensualite="","",IF(CRDAvantMensualite&lt;MontantMensualité0,CRDAvantMensualite*(1+(TauxNominalEmprunt+TAEA)/12),MontantMensualité0))</f>
        <v/>
      </c>
      <c r="E328" s="13" t="str">
        <f t="shared" ca="1" si="41"/>
        <v/>
      </c>
      <c r="F328" s="13" t="str">
        <f ca="1">IF(CRDAvantMensualite&lt;&gt;"",CRDAvantMensualite*(TauxNominalEmprunt/NbMensualitésParAn0),"")</f>
        <v/>
      </c>
      <c r="G328" s="13" t="str">
        <f t="shared" ca="1" si="42"/>
        <v/>
      </c>
      <c r="H328" s="13" t="str">
        <f t="shared" ca="1" si="46"/>
        <v/>
      </c>
      <c r="I328" s="46"/>
      <c r="J328" s="21" t="str">
        <f t="shared" ca="1" si="43"/>
        <v/>
      </c>
      <c r="K328" s="14" t="str">
        <f t="shared" ca="1" si="47"/>
        <v/>
      </c>
      <c r="L328" s="14" t="str">
        <f ca="1">IF(OR(RemboursementAnticipé="",RemboursementAnticipé=0),"",IF(AND(RemboursementAnticipé&gt;0,IRAouinon="OUI"),MIN(0.03*(CRDAvantMensualite-MontantMensualité),TauxNominalEmprunt/2*J328),""))</f>
        <v/>
      </c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34" t="str">
        <f t="shared" ca="1" si="49"/>
        <v/>
      </c>
      <c r="AB328" s="34" t="str">
        <f ca="1">IF(CRDAvantMensualite2="","",IF(CRDAvantMensualite2&lt;MontantMensualité0,CRDAvantMensualite2*(1+(TauxNominalEmprunt+TAEA)/12),MontantMensualité0))</f>
        <v/>
      </c>
      <c r="AC328" s="35" t="str">
        <f t="shared" ca="1" si="44"/>
        <v/>
      </c>
      <c r="AD328" s="35" t="str">
        <f ca="1">IF(CRDAvantMensualite2&lt;&gt;"",CRDAvantMensualite2*(TauxNominalEmprunt/NbMensualitésParAn0),"")</f>
        <v/>
      </c>
      <c r="AE328" s="35" t="str">
        <f t="shared" ca="1" si="45"/>
        <v/>
      </c>
    </row>
    <row r="329" spans="1:31" x14ac:dyDescent="0.25">
      <c r="A329" s="38">
        <f ca="1">IF(DescriptionOk,A328+1,"")</f>
        <v>310</v>
      </c>
      <c r="B329" s="40" t="str">
        <f t="shared" ca="1" si="40"/>
        <v/>
      </c>
      <c r="C329" s="13" t="str">
        <f t="shared" ca="1" si="48"/>
        <v/>
      </c>
      <c r="D329" s="13" t="str">
        <f ca="1">IF(CRDAvantMensualite="","",IF(CRDAvantMensualite&lt;MontantMensualité0,CRDAvantMensualite*(1+(TauxNominalEmprunt+TAEA)/12),MontantMensualité0))</f>
        <v/>
      </c>
      <c r="E329" s="13" t="str">
        <f t="shared" ca="1" si="41"/>
        <v/>
      </c>
      <c r="F329" s="13" t="str">
        <f ca="1">IF(CRDAvantMensualite&lt;&gt;"",CRDAvantMensualite*(TauxNominalEmprunt/NbMensualitésParAn0),"")</f>
        <v/>
      </c>
      <c r="G329" s="13" t="str">
        <f t="shared" ca="1" si="42"/>
        <v/>
      </c>
      <c r="H329" s="13" t="str">
        <f t="shared" ca="1" si="46"/>
        <v/>
      </c>
      <c r="I329" s="46"/>
      <c r="J329" s="21" t="str">
        <f t="shared" ca="1" si="43"/>
        <v/>
      </c>
      <c r="K329" s="14" t="str">
        <f t="shared" ca="1" si="47"/>
        <v/>
      </c>
      <c r="L329" s="14" t="str">
        <f ca="1">IF(OR(RemboursementAnticipé="",RemboursementAnticipé=0),"",IF(AND(RemboursementAnticipé&gt;0,IRAouinon="OUI"),MIN(0.03*(CRDAvantMensualite-MontantMensualité),TauxNominalEmprunt/2*J329),""))</f>
        <v/>
      </c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34" t="str">
        <f t="shared" ca="1" si="49"/>
        <v/>
      </c>
      <c r="AB329" s="34" t="str">
        <f ca="1">IF(CRDAvantMensualite2="","",IF(CRDAvantMensualite2&lt;MontantMensualité0,CRDAvantMensualite2*(1+(TauxNominalEmprunt+TAEA)/12),MontantMensualité0))</f>
        <v/>
      </c>
      <c r="AC329" s="35" t="str">
        <f t="shared" ca="1" si="44"/>
        <v/>
      </c>
      <c r="AD329" s="35" t="str">
        <f ca="1">IF(CRDAvantMensualite2&lt;&gt;"",CRDAvantMensualite2*(TauxNominalEmprunt/NbMensualitésParAn0),"")</f>
        <v/>
      </c>
      <c r="AE329" s="35" t="str">
        <f t="shared" ca="1" si="45"/>
        <v/>
      </c>
    </row>
    <row r="330" spans="1:31" x14ac:dyDescent="0.25">
      <c r="A330" s="38">
        <f ca="1">IF(DescriptionOk,A329+1,"")</f>
        <v>311</v>
      </c>
      <c r="B330" s="40" t="str">
        <f t="shared" ca="1" si="40"/>
        <v/>
      </c>
      <c r="C330" s="13" t="str">
        <f t="shared" ca="1" si="48"/>
        <v/>
      </c>
      <c r="D330" s="13" t="str">
        <f ca="1">IF(CRDAvantMensualite="","",IF(CRDAvantMensualite&lt;MontantMensualité0,CRDAvantMensualite*(1+(TauxNominalEmprunt+TAEA)/12),MontantMensualité0))</f>
        <v/>
      </c>
      <c r="E330" s="13" t="str">
        <f t="shared" ca="1" si="41"/>
        <v/>
      </c>
      <c r="F330" s="13" t="str">
        <f ca="1">IF(CRDAvantMensualite&lt;&gt;"",CRDAvantMensualite*(TauxNominalEmprunt/NbMensualitésParAn0),"")</f>
        <v/>
      </c>
      <c r="G330" s="13" t="str">
        <f t="shared" ca="1" si="42"/>
        <v/>
      </c>
      <c r="H330" s="13" t="str">
        <f t="shared" ca="1" si="46"/>
        <v/>
      </c>
      <c r="I330" s="46"/>
      <c r="J330" s="21" t="str">
        <f t="shared" ca="1" si="43"/>
        <v/>
      </c>
      <c r="K330" s="14" t="str">
        <f t="shared" ca="1" si="47"/>
        <v/>
      </c>
      <c r="L330" s="14" t="str">
        <f ca="1">IF(OR(RemboursementAnticipé="",RemboursementAnticipé=0),"",IF(AND(RemboursementAnticipé&gt;0,IRAouinon="OUI"),MIN(0.03*(CRDAvantMensualite-MontantMensualité),TauxNominalEmprunt/2*J330),""))</f>
        <v/>
      </c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34" t="str">
        <f t="shared" ca="1" si="49"/>
        <v/>
      </c>
      <c r="AB330" s="34" t="str">
        <f ca="1">IF(CRDAvantMensualite2="","",IF(CRDAvantMensualite2&lt;MontantMensualité0,CRDAvantMensualite2*(1+(TauxNominalEmprunt+TAEA)/12),MontantMensualité0))</f>
        <v/>
      </c>
      <c r="AC330" s="35" t="str">
        <f t="shared" ca="1" si="44"/>
        <v/>
      </c>
      <c r="AD330" s="35" t="str">
        <f ca="1">IF(CRDAvantMensualite2&lt;&gt;"",CRDAvantMensualite2*(TauxNominalEmprunt/NbMensualitésParAn0),"")</f>
        <v/>
      </c>
      <c r="AE330" s="35" t="str">
        <f t="shared" ca="1" si="45"/>
        <v/>
      </c>
    </row>
    <row r="331" spans="1:31" x14ac:dyDescent="0.25">
      <c r="A331" s="39">
        <f ca="1">IF(DescriptionOk,A330+1,"")</f>
        <v>312</v>
      </c>
      <c r="B331" s="41" t="str">
        <f t="shared" ca="1" si="40"/>
        <v/>
      </c>
      <c r="C331" s="16" t="str">
        <f t="shared" ca="1" si="48"/>
        <v/>
      </c>
      <c r="D331" s="16" t="str">
        <f ca="1">IF(CRDAvantMensualite="","",IF(CRDAvantMensualite&lt;MontantMensualité0,CRDAvantMensualite*(1+(TauxNominalEmprunt+TAEA)/12),MontantMensualité0))</f>
        <v/>
      </c>
      <c r="E331" s="16" t="str">
        <f t="shared" ca="1" si="41"/>
        <v/>
      </c>
      <c r="F331" s="16" t="str">
        <f ca="1">IF(CRDAvantMensualite&lt;&gt;"",CRDAvantMensualite*(TauxNominalEmprunt/NbMensualitésParAn0),"")</f>
        <v/>
      </c>
      <c r="G331" s="16" t="str">
        <f t="shared" ca="1" si="42"/>
        <v/>
      </c>
      <c r="H331" s="16" t="str">
        <f t="shared" ca="1" si="46"/>
        <v/>
      </c>
      <c r="I331" s="46"/>
      <c r="J331" s="22" t="str">
        <f t="shared" ca="1" si="43"/>
        <v/>
      </c>
      <c r="K331" s="15" t="str">
        <f t="shared" ca="1" si="47"/>
        <v/>
      </c>
      <c r="L331" s="15" t="str">
        <f ca="1">IF(OR(RemboursementAnticipé="",RemboursementAnticipé=0),"",IF(AND(RemboursementAnticipé&gt;0,IRAouinon="OUI"),MIN(0.03*(CRDAvantMensualite-MontantMensualité),TauxNominalEmprunt/2*J331),""))</f>
        <v/>
      </c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34" t="str">
        <f t="shared" ca="1" si="49"/>
        <v/>
      </c>
      <c r="AB331" s="34" t="str">
        <f ca="1">IF(CRDAvantMensualite2="","",IF(CRDAvantMensualite2&lt;MontantMensualité0,CRDAvantMensualite2*(1+(TauxNominalEmprunt+TAEA)/12),MontantMensualité0))</f>
        <v/>
      </c>
      <c r="AC331" s="35" t="str">
        <f t="shared" ca="1" si="44"/>
        <v/>
      </c>
      <c r="AD331" s="35" t="str">
        <f ca="1">IF(CRDAvantMensualite2&lt;&gt;"",CRDAvantMensualite2*(TauxNominalEmprunt/NbMensualitésParAn0),"")</f>
        <v/>
      </c>
      <c r="AE331" s="35" t="str">
        <f t="shared" ca="1" si="45"/>
        <v/>
      </c>
    </row>
    <row r="332" spans="1:31" x14ac:dyDescent="0.25">
      <c r="A332" s="38">
        <f ca="1">IF(DescriptionOk,A331+1,"")</f>
        <v>313</v>
      </c>
      <c r="B332" s="40" t="str">
        <f t="shared" ca="1" si="40"/>
        <v/>
      </c>
      <c r="C332" s="13" t="str">
        <f t="shared" ca="1" si="48"/>
        <v/>
      </c>
      <c r="D332" s="13" t="str">
        <f ca="1">IF(CRDAvantMensualite="","",IF(CRDAvantMensualite&lt;MontantMensualité0,CRDAvantMensualite*(1+(TauxNominalEmprunt+TAEA)/12),MontantMensualité0))</f>
        <v/>
      </c>
      <c r="E332" s="13" t="str">
        <f t="shared" ca="1" si="41"/>
        <v/>
      </c>
      <c r="F332" s="13" t="str">
        <f ca="1">IF(CRDAvantMensualite&lt;&gt;"",CRDAvantMensualite*(TauxNominalEmprunt/NbMensualitésParAn0),"")</f>
        <v/>
      </c>
      <c r="G332" s="13" t="str">
        <f t="shared" ca="1" si="42"/>
        <v/>
      </c>
      <c r="H332" s="13" t="str">
        <f t="shared" ca="1" si="46"/>
        <v/>
      </c>
      <c r="I332" s="46"/>
      <c r="J332" s="21" t="str">
        <f t="shared" ca="1" si="43"/>
        <v/>
      </c>
      <c r="K332" s="14" t="str">
        <f t="shared" ca="1" si="47"/>
        <v/>
      </c>
      <c r="L332" s="14" t="str">
        <f ca="1">IF(OR(RemboursementAnticipé="",RemboursementAnticipé=0),"",IF(AND(RemboursementAnticipé&gt;0,IRAouinon="OUI"),MIN(0.03*(CRDAvantMensualite-MontantMensualité),TauxNominalEmprunt/2*J332),""))</f>
        <v/>
      </c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34" t="str">
        <f t="shared" ca="1" si="49"/>
        <v/>
      </c>
      <c r="AB332" s="34" t="str">
        <f ca="1">IF(CRDAvantMensualite2="","",IF(CRDAvantMensualite2&lt;MontantMensualité0,CRDAvantMensualite2*(1+(TauxNominalEmprunt+TAEA)/12),MontantMensualité0))</f>
        <v/>
      </c>
      <c r="AC332" s="35" t="str">
        <f t="shared" ca="1" si="44"/>
        <v/>
      </c>
      <c r="AD332" s="35" t="str">
        <f ca="1">IF(CRDAvantMensualite2&lt;&gt;"",CRDAvantMensualite2*(TauxNominalEmprunt/NbMensualitésParAn0),"")</f>
        <v/>
      </c>
      <c r="AE332" s="35" t="str">
        <f t="shared" ca="1" si="45"/>
        <v/>
      </c>
    </row>
    <row r="333" spans="1:31" x14ac:dyDescent="0.25">
      <c r="A333" s="38">
        <f ca="1">IF(DescriptionOk,A332+1,"")</f>
        <v>314</v>
      </c>
      <c r="B333" s="40" t="str">
        <f t="shared" ca="1" si="40"/>
        <v/>
      </c>
      <c r="C333" s="13" t="str">
        <f t="shared" ca="1" si="48"/>
        <v/>
      </c>
      <c r="D333" s="13" t="str">
        <f ca="1">IF(CRDAvantMensualite="","",IF(CRDAvantMensualite&lt;MontantMensualité0,CRDAvantMensualite*(1+(TauxNominalEmprunt+TAEA)/12),MontantMensualité0))</f>
        <v/>
      </c>
      <c r="E333" s="13" t="str">
        <f t="shared" ca="1" si="41"/>
        <v/>
      </c>
      <c r="F333" s="13" t="str">
        <f ca="1">IF(CRDAvantMensualite&lt;&gt;"",CRDAvantMensualite*(TauxNominalEmprunt/NbMensualitésParAn0),"")</f>
        <v/>
      </c>
      <c r="G333" s="13" t="str">
        <f t="shared" ca="1" si="42"/>
        <v/>
      </c>
      <c r="H333" s="13" t="str">
        <f t="shared" ca="1" si="46"/>
        <v/>
      </c>
      <c r="I333" s="46"/>
      <c r="J333" s="21" t="str">
        <f t="shared" ca="1" si="43"/>
        <v/>
      </c>
      <c r="K333" s="14" t="str">
        <f t="shared" ca="1" si="47"/>
        <v/>
      </c>
      <c r="L333" s="14" t="str">
        <f ca="1">IF(OR(RemboursementAnticipé="",RemboursementAnticipé=0),"",IF(AND(RemboursementAnticipé&gt;0,IRAouinon="OUI"),MIN(0.03*(CRDAvantMensualite-MontantMensualité),TauxNominalEmprunt/2*J333),""))</f>
        <v/>
      </c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34" t="str">
        <f t="shared" ca="1" si="49"/>
        <v/>
      </c>
      <c r="AB333" s="34" t="str">
        <f ca="1">IF(CRDAvantMensualite2="","",IF(CRDAvantMensualite2&lt;MontantMensualité0,CRDAvantMensualite2*(1+(TauxNominalEmprunt+TAEA)/12),MontantMensualité0))</f>
        <v/>
      </c>
      <c r="AC333" s="35" t="str">
        <f t="shared" ca="1" si="44"/>
        <v/>
      </c>
      <c r="AD333" s="35" t="str">
        <f ca="1">IF(CRDAvantMensualite2&lt;&gt;"",CRDAvantMensualite2*(TauxNominalEmprunt/NbMensualitésParAn0),"")</f>
        <v/>
      </c>
      <c r="AE333" s="35" t="str">
        <f t="shared" ca="1" si="45"/>
        <v/>
      </c>
    </row>
    <row r="334" spans="1:31" x14ac:dyDescent="0.25">
      <c r="A334" s="38">
        <f ca="1">IF(DescriptionOk,A333+1,"")</f>
        <v>315</v>
      </c>
      <c r="B334" s="40" t="str">
        <f t="shared" ca="1" si="40"/>
        <v/>
      </c>
      <c r="C334" s="13" t="str">
        <f t="shared" ca="1" si="48"/>
        <v/>
      </c>
      <c r="D334" s="13" t="str">
        <f ca="1">IF(CRDAvantMensualite="","",IF(CRDAvantMensualite&lt;MontantMensualité0,CRDAvantMensualite*(1+(TauxNominalEmprunt+TAEA)/12),MontantMensualité0))</f>
        <v/>
      </c>
      <c r="E334" s="13" t="str">
        <f t="shared" ca="1" si="41"/>
        <v/>
      </c>
      <c r="F334" s="13" t="str">
        <f ca="1">IF(CRDAvantMensualite&lt;&gt;"",CRDAvantMensualite*(TauxNominalEmprunt/NbMensualitésParAn0),"")</f>
        <v/>
      </c>
      <c r="G334" s="13" t="str">
        <f t="shared" ca="1" si="42"/>
        <v/>
      </c>
      <c r="H334" s="13" t="str">
        <f t="shared" ca="1" si="46"/>
        <v/>
      </c>
      <c r="I334" s="46"/>
      <c r="J334" s="21" t="str">
        <f t="shared" ca="1" si="43"/>
        <v/>
      </c>
      <c r="K334" s="14" t="str">
        <f t="shared" ca="1" si="47"/>
        <v/>
      </c>
      <c r="L334" s="14" t="str">
        <f ca="1">IF(OR(RemboursementAnticipé="",RemboursementAnticipé=0),"",IF(AND(RemboursementAnticipé&gt;0,IRAouinon="OUI"),MIN(0.03*(CRDAvantMensualite-MontantMensualité),TauxNominalEmprunt/2*J334),""))</f>
        <v/>
      </c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34" t="str">
        <f t="shared" ca="1" si="49"/>
        <v/>
      </c>
      <c r="AB334" s="34" t="str">
        <f ca="1">IF(CRDAvantMensualite2="","",IF(CRDAvantMensualite2&lt;MontantMensualité0,CRDAvantMensualite2*(1+(TauxNominalEmprunt+TAEA)/12),MontantMensualité0))</f>
        <v/>
      </c>
      <c r="AC334" s="35" t="str">
        <f t="shared" ca="1" si="44"/>
        <v/>
      </c>
      <c r="AD334" s="35" t="str">
        <f ca="1">IF(CRDAvantMensualite2&lt;&gt;"",CRDAvantMensualite2*(TauxNominalEmprunt/NbMensualitésParAn0),"")</f>
        <v/>
      </c>
      <c r="AE334" s="35" t="str">
        <f t="shared" ca="1" si="45"/>
        <v/>
      </c>
    </row>
    <row r="335" spans="1:31" x14ac:dyDescent="0.25">
      <c r="A335" s="38">
        <f ca="1">IF(DescriptionOk,A334+1,"")</f>
        <v>316</v>
      </c>
      <c r="B335" s="40" t="str">
        <f t="shared" ca="1" si="40"/>
        <v/>
      </c>
      <c r="C335" s="13" t="str">
        <f t="shared" ca="1" si="48"/>
        <v/>
      </c>
      <c r="D335" s="13" t="str">
        <f ca="1">IF(CRDAvantMensualite="","",IF(CRDAvantMensualite&lt;MontantMensualité0,CRDAvantMensualite*(1+(TauxNominalEmprunt+TAEA)/12),MontantMensualité0))</f>
        <v/>
      </c>
      <c r="E335" s="13" t="str">
        <f t="shared" ca="1" si="41"/>
        <v/>
      </c>
      <c r="F335" s="13" t="str">
        <f ca="1">IF(CRDAvantMensualite&lt;&gt;"",CRDAvantMensualite*(TauxNominalEmprunt/NbMensualitésParAn0),"")</f>
        <v/>
      </c>
      <c r="G335" s="13" t="str">
        <f t="shared" ca="1" si="42"/>
        <v/>
      </c>
      <c r="H335" s="13" t="str">
        <f t="shared" ca="1" si="46"/>
        <v/>
      </c>
      <c r="I335" s="46"/>
      <c r="J335" s="21" t="str">
        <f t="shared" ca="1" si="43"/>
        <v/>
      </c>
      <c r="K335" s="14" t="str">
        <f t="shared" ca="1" si="47"/>
        <v/>
      </c>
      <c r="L335" s="14" t="str">
        <f ca="1">IF(OR(RemboursementAnticipé="",RemboursementAnticipé=0),"",IF(AND(RemboursementAnticipé&gt;0,IRAouinon="OUI"),MIN(0.03*(CRDAvantMensualite-MontantMensualité),TauxNominalEmprunt/2*J335),""))</f>
        <v/>
      </c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34" t="str">
        <f t="shared" ca="1" si="49"/>
        <v/>
      </c>
      <c r="AB335" s="34" t="str">
        <f ca="1">IF(CRDAvantMensualite2="","",IF(CRDAvantMensualite2&lt;MontantMensualité0,CRDAvantMensualite2*(1+(TauxNominalEmprunt+TAEA)/12),MontantMensualité0))</f>
        <v/>
      </c>
      <c r="AC335" s="35" t="str">
        <f t="shared" ca="1" si="44"/>
        <v/>
      </c>
      <c r="AD335" s="35" t="str">
        <f ca="1">IF(CRDAvantMensualite2&lt;&gt;"",CRDAvantMensualite2*(TauxNominalEmprunt/NbMensualitésParAn0),"")</f>
        <v/>
      </c>
      <c r="AE335" s="35" t="str">
        <f t="shared" ca="1" si="45"/>
        <v/>
      </c>
    </row>
    <row r="336" spans="1:31" x14ac:dyDescent="0.25">
      <c r="A336" s="38">
        <f ca="1">IF(DescriptionOk,A335+1,"")</f>
        <v>317</v>
      </c>
      <c r="B336" s="40" t="str">
        <f t="shared" ca="1" si="40"/>
        <v/>
      </c>
      <c r="C336" s="13" t="str">
        <f t="shared" ca="1" si="48"/>
        <v/>
      </c>
      <c r="D336" s="13" t="str">
        <f ca="1">IF(CRDAvantMensualite="","",IF(CRDAvantMensualite&lt;MontantMensualité0,CRDAvantMensualite*(1+(TauxNominalEmprunt+TAEA)/12),MontantMensualité0))</f>
        <v/>
      </c>
      <c r="E336" s="13" t="str">
        <f t="shared" ca="1" si="41"/>
        <v/>
      </c>
      <c r="F336" s="13" t="str">
        <f ca="1">IF(CRDAvantMensualite&lt;&gt;"",CRDAvantMensualite*(TauxNominalEmprunt/NbMensualitésParAn0),"")</f>
        <v/>
      </c>
      <c r="G336" s="13" t="str">
        <f t="shared" ca="1" si="42"/>
        <v/>
      </c>
      <c r="H336" s="13" t="str">
        <f t="shared" ca="1" si="46"/>
        <v/>
      </c>
      <c r="I336" s="46"/>
      <c r="J336" s="21" t="str">
        <f t="shared" ca="1" si="43"/>
        <v/>
      </c>
      <c r="K336" s="14" t="str">
        <f t="shared" ca="1" si="47"/>
        <v/>
      </c>
      <c r="L336" s="14" t="str">
        <f ca="1">IF(OR(RemboursementAnticipé="",RemboursementAnticipé=0),"",IF(AND(RemboursementAnticipé&gt;0,IRAouinon="OUI"),MIN(0.03*(CRDAvantMensualite-MontantMensualité),TauxNominalEmprunt/2*J336),""))</f>
        <v/>
      </c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34" t="str">
        <f t="shared" ca="1" si="49"/>
        <v/>
      </c>
      <c r="AB336" s="34" t="str">
        <f ca="1">IF(CRDAvantMensualite2="","",IF(CRDAvantMensualite2&lt;MontantMensualité0,CRDAvantMensualite2*(1+(TauxNominalEmprunt+TAEA)/12),MontantMensualité0))</f>
        <v/>
      </c>
      <c r="AC336" s="35" t="str">
        <f t="shared" ca="1" si="44"/>
        <v/>
      </c>
      <c r="AD336" s="35" t="str">
        <f ca="1">IF(CRDAvantMensualite2&lt;&gt;"",CRDAvantMensualite2*(TauxNominalEmprunt/NbMensualitésParAn0),"")</f>
        <v/>
      </c>
      <c r="AE336" s="35" t="str">
        <f t="shared" ca="1" si="45"/>
        <v/>
      </c>
    </row>
    <row r="337" spans="1:31" x14ac:dyDescent="0.25">
      <c r="A337" s="38">
        <f ca="1">IF(DescriptionOk,A336+1,"")</f>
        <v>318</v>
      </c>
      <c r="B337" s="40" t="str">
        <f t="shared" ca="1" si="40"/>
        <v/>
      </c>
      <c r="C337" s="13" t="str">
        <f t="shared" ca="1" si="48"/>
        <v/>
      </c>
      <c r="D337" s="13" t="str">
        <f ca="1">IF(CRDAvantMensualite="","",IF(CRDAvantMensualite&lt;MontantMensualité0,CRDAvantMensualite*(1+(TauxNominalEmprunt+TAEA)/12),MontantMensualité0))</f>
        <v/>
      </c>
      <c r="E337" s="13" t="str">
        <f t="shared" ca="1" si="41"/>
        <v/>
      </c>
      <c r="F337" s="13" t="str">
        <f ca="1">IF(CRDAvantMensualite&lt;&gt;"",CRDAvantMensualite*(TauxNominalEmprunt/NbMensualitésParAn0),"")</f>
        <v/>
      </c>
      <c r="G337" s="13" t="str">
        <f t="shared" ca="1" si="42"/>
        <v/>
      </c>
      <c r="H337" s="13" t="str">
        <f t="shared" ca="1" si="46"/>
        <v/>
      </c>
      <c r="I337" s="46"/>
      <c r="J337" s="21" t="str">
        <f t="shared" ca="1" si="43"/>
        <v/>
      </c>
      <c r="K337" s="14" t="str">
        <f t="shared" ca="1" si="47"/>
        <v/>
      </c>
      <c r="L337" s="14" t="str">
        <f ca="1">IF(OR(RemboursementAnticipé="",RemboursementAnticipé=0),"",IF(AND(RemboursementAnticipé&gt;0,IRAouinon="OUI"),MIN(0.03*(CRDAvantMensualite-MontantMensualité),TauxNominalEmprunt/2*J337),""))</f>
        <v/>
      </c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34" t="str">
        <f t="shared" ca="1" si="49"/>
        <v/>
      </c>
      <c r="AB337" s="34" t="str">
        <f ca="1">IF(CRDAvantMensualite2="","",IF(CRDAvantMensualite2&lt;MontantMensualité0,CRDAvantMensualite2*(1+(TauxNominalEmprunt+TAEA)/12),MontantMensualité0))</f>
        <v/>
      </c>
      <c r="AC337" s="35" t="str">
        <f t="shared" ca="1" si="44"/>
        <v/>
      </c>
      <c r="AD337" s="35" t="str">
        <f ca="1">IF(CRDAvantMensualite2&lt;&gt;"",CRDAvantMensualite2*(TauxNominalEmprunt/NbMensualitésParAn0),"")</f>
        <v/>
      </c>
      <c r="AE337" s="35" t="str">
        <f t="shared" ca="1" si="45"/>
        <v/>
      </c>
    </row>
    <row r="338" spans="1:31" x14ac:dyDescent="0.25">
      <c r="A338" s="38">
        <f ca="1">IF(DescriptionOk,A337+1,"")</f>
        <v>319</v>
      </c>
      <c r="B338" s="40" t="str">
        <f t="shared" ca="1" si="40"/>
        <v/>
      </c>
      <c r="C338" s="13" t="str">
        <f t="shared" ca="1" si="48"/>
        <v/>
      </c>
      <c r="D338" s="13" t="str">
        <f ca="1">IF(CRDAvantMensualite="","",IF(CRDAvantMensualite&lt;MontantMensualité0,CRDAvantMensualite*(1+(TauxNominalEmprunt+TAEA)/12),MontantMensualité0))</f>
        <v/>
      </c>
      <c r="E338" s="13" t="str">
        <f t="shared" ca="1" si="41"/>
        <v/>
      </c>
      <c r="F338" s="13" t="str">
        <f ca="1">IF(CRDAvantMensualite&lt;&gt;"",CRDAvantMensualite*(TauxNominalEmprunt/NbMensualitésParAn0),"")</f>
        <v/>
      </c>
      <c r="G338" s="13" t="str">
        <f t="shared" ca="1" si="42"/>
        <v/>
      </c>
      <c r="H338" s="13" t="str">
        <f t="shared" ca="1" si="46"/>
        <v/>
      </c>
      <c r="I338" s="46"/>
      <c r="J338" s="21" t="str">
        <f t="shared" ca="1" si="43"/>
        <v/>
      </c>
      <c r="K338" s="14" t="str">
        <f t="shared" ca="1" si="47"/>
        <v/>
      </c>
      <c r="L338" s="14" t="str">
        <f ca="1">IF(OR(RemboursementAnticipé="",RemboursementAnticipé=0),"",IF(AND(RemboursementAnticipé&gt;0,IRAouinon="OUI"),MIN(0.03*(CRDAvantMensualite-MontantMensualité),TauxNominalEmprunt/2*J338),""))</f>
        <v/>
      </c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34" t="str">
        <f t="shared" ca="1" si="49"/>
        <v/>
      </c>
      <c r="AB338" s="34" t="str">
        <f ca="1">IF(CRDAvantMensualite2="","",IF(CRDAvantMensualite2&lt;MontantMensualité0,CRDAvantMensualite2*(1+(TauxNominalEmprunt+TAEA)/12),MontantMensualité0))</f>
        <v/>
      </c>
      <c r="AC338" s="35" t="str">
        <f t="shared" ca="1" si="44"/>
        <v/>
      </c>
      <c r="AD338" s="35" t="str">
        <f ca="1">IF(CRDAvantMensualite2&lt;&gt;"",CRDAvantMensualite2*(TauxNominalEmprunt/NbMensualitésParAn0),"")</f>
        <v/>
      </c>
      <c r="AE338" s="35" t="str">
        <f t="shared" ca="1" si="45"/>
        <v/>
      </c>
    </row>
    <row r="339" spans="1:31" x14ac:dyDescent="0.25">
      <c r="A339" s="38">
        <f ca="1">IF(DescriptionOk,A338+1,"")</f>
        <v>320</v>
      </c>
      <c r="B339" s="40" t="str">
        <f t="shared" ca="1" si="40"/>
        <v/>
      </c>
      <c r="C339" s="13" t="str">
        <f t="shared" ca="1" si="48"/>
        <v/>
      </c>
      <c r="D339" s="13" t="str">
        <f ca="1">IF(CRDAvantMensualite="","",IF(CRDAvantMensualite&lt;MontantMensualité0,CRDAvantMensualite*(1+(TauxNominalEmprunt+TAEA)/12),MontantMensualité0))</f>
        <v/>
      </c>
      <c r="E339" s="13" t="str">
        <f t="shared" ca="1" si="41"/>
        <v/>
      </c>
      <c r="F339" s="13" t="str">
        <f ca="1">IF(CRDAvantMensualite&lt;&gt;"",CRDAvantMensualite*(TauxNominalEmprunt/NbMensualitésParAn0),"")</f>
        <v/>
      </c>
      <c r="G339" s="13" t="str">
        <f t="shared" ca="1" si="42"/>
        <v/>
      </c>
      <c r="H339" s="13" t="str">
        <f t="shared" ca="1" si="46"/>
        <v/>
      </c>
      <c r="I339" s="46"/>
      <c r="J339" s="21" t="str">
        <f t="shared" ca="1" si="43"/>
        <v/>
      </c>
      <c r="K339" s="14" t="str">
        <f t="shared" ca="1" si="47"/>
        <v/>
      </c>
      <c r="L339" s="14" t="str">
        <f ca="1">IF(OR(RemboursementAnticipé="",RemboursementAnticipé=0),"",IF(AND(RemboursementAnticipé&gt;0,IRAouinon="OUI"),MIN(0.03*(CRDAvantMensualite-MontantMensualité),TauxNominalEmprunt/2*J339),""))</f>
        <v/>
      </c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34" t="str">
        <f t="shared" ca="1" si="49"/>
        <v/>
      </c>
      <c r="AB339" s="34" t="str">
        <f ca="1">IF(CRDAvantMensualite2="","",IF(CRDAvantMensualite2&lt;MontantMensualité0,CRDAvantMensualite2*(1+(TauxNominalEmprunt+TAEA)/12),MontantMensualité0))</f>
        <v/>
      </c>
      <c r="AC339" s="35" t="str">
        <f t="shared" ca="1" si="44"/>
        <v/>
      </c>
      <c r="AD339" s="35" t="str">
        <f ca="1">IF(CRDAvantMensualite2&lt;&gt;"",CRDAvantMensualite2*(TauxNominalEmprunt/NbMensualitésParAn0),"")</f>
        <v/>
      </c>
      <c r="AE339" s="35" t="str">
        <f t="shared" ca="1" si="45"/>
        <v/>
      </c>
    </row>
    <row r="340" spans="1:31" x14ac:dyDescent="0.25">
      <c r="A340" s="38">
        <f ca="1">IF(DescriptionOk,A339+1,"")</f>
        <v>321</v>
      </c>
      <c r="B340" s="40" t="str">
        <f t="shared" ref="B340:B379" ca="1" si="50">IF(CRDAvantMensualite&lt;&gt;"",DATE(YEAR(DateDébutPrêt),MONTH(DateDébutPrêt)+(NMensualite)*12/NbMensualitésParAn0-1,DAY(DateDébutPrêt)),"")</f>
        <v/>
      </c>
      <c r="C340" s="13" t="str">
        <f t="shared" ca="1" si="48"/>
        <v/>
      </c>
      <c r="D340" s="13" t="str">
        <f ca="1">IF(CRDAvantMensualite="","",IF(CRDAvantMensualite&lt;MontantMensualité0,CRDAvantMensualite*(1+(TauxNominalEmprunt+TAEA)/12),MontantMensualité0))</f>
        <v/>
      </c>
      <c r="E340" s="13" t="str">
        <f t="shared" ref="E340:E379" ca="1" si="51">IF(CRDAvantMensualite="","",MontantVersementMensuel-IntérêtsMensualité-CRDAvantMensualite*(TAEA/NbMensualitésParAn0))</f>
        <v/>
      </c>
      <c r="F340" s="13" t="str">
        <f ca="1">IF(CRDAvantMensualite&lt;&gt;"",CRDAvantMensualite*(TauxNominalEmprunt/NbMensualitésParAn0),"")</f>
        <v/>
      </c>
      <c r="G340" s="13" t="str">
        <f t="shared" ref="G340:G379" ca="1" si="52">IF(CRDAvantMensualite&lt;&gt;"",CRDAvantMensualite*(TAEA/NbMensualitésParAn0),"")</f>
        <v/>
      </c>
      <c r="H340" s="13" t="str">
        <f t="shared" ca="1" si="46"/>
        <v/>
      </c>
      <c r="I340" s="46"/>
      <c r="J340" s="21" t="str">
        <f t="shared" ref="J340:J379" ca="1" si="53">IF(IntérêtsMensualité="","",IF(AND(NMensualite&lt;&gt;"",MontantMensualité+TotalVersementsSup&lt;CRDAvantMensualite),TotalVersementsSup,IF(AND(NMensualite&lt;&gt;"",CRDAvantMensualite-MontantMensualité&gt;0),CRDAvantMensualite-MontantMensualité,IF(NMensualite&lt;&gt;"",0,""))))</f>
        <v/>
      </c>
      <c r="K340" s="14" t="str">
        <f t="shared" ca="1" si="47"/>
        <v/>
      </c>
      <c r="L340" s="14" t="str">
        <f ca="1">IF(OR(RemboursementAnticipé="",RemboursementAnticipé=0),"",IF(AND(RemboursementAnticipé&gt;0,IRAouinon="OUI"),MIN(0.03*(CRDAvantMensualite-MontantMensualité),TauxNominalEmprunt/2*J340),""))</f>
        <v/>
      </c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34" t="str">
        <f t="shared" ca="1" si="49"/>
        <v/>
      </c>
      <c r="AB340" s="34" t="str">
        <f ca="1">IF(CRDAvantMensualite2="","",IF(CRDAvantMensualite2&lt;MontantMensualité0,CRDAvantMensualite2*(1+(TauxNominalEmprunt+TAEA)/12),MontantMensualité0))</f>
        <v/>
      </c>
      <c r="AC340" s="35" t="str">
        <f t="shared" ref="AC340:AC379" ca="1" si="54">IF(CRDAvantMensualite2="","",MontantMensualité2-IntérêtsMensualité2-CRDAvantMensualite2*(TAEA/NbMensualitésParAn0))</f>
        <v/>
      </c>
      <c r="AD340" s="35" t="str">
        <f ca="1">IF(CRDAvantMensualite2&lt;&gt;"",CRDAvantMensualite2*(TauxNominalEmprunt/NbMensualitésParAn0),"")</f>
        <v/>
      </c>
      <c r="AE340" s="35" t="str">
        <f t="shared" ref="AE340:AE379" ca="1" si="55">IF(IntérêtsMensualité2="","",IF(AND(CRDAvantMensualite2&lt;&gt;"",MontantMensualité2&lt;CRDAvantMensualite2),CRDAvantMensualite2-PrincipalMensualité2,IF(CRDAvantMensualite2&lt;&gt;"",0,"")))</f>
        <v/>
      </c>
    </row>
    <row r="341" spans="1:31" x14ac:dyDescent="0.25">
      <c r="A341" s="38">
        <f ca="1">IF(DescriptionOk,A340+1,"")</f>
        <v>322</v>
      </c>
      <c r="B341" s="40" t="str">
        <f t="shared" ca="1" si="50"/>
        <v/>
      </c>
      <c r="C341" s="13" t="str">
        <f t="shared" ca="1" si="48"/>
        <v/>
      </c>
      <c r="D341" s="13" t="str">
        <f ca="1">IF(CRDAvantMensualite="","",IF(CRDAvantMensualite&lt;MontantMensualité0,CRDAvantMensualite*(1+(TauxNominalEmprunt+TAEA)/12),MontantMensualité0))</f>
        <v/>
      </c>
      <c r="E341" s="13" t="str">
        <f t="shared" ca="1" si="51"/>
        <v/>
      </c>
      <c r="F341" s="13" t="str">
        <f ca="1">IF(CRDAvantMensualite&lt;&gt;"",CRDAvantMensualite*(TauxNominalEmprunt/NbMensualitésParAn0),"")</f>
        <v/>
      </c>
      <c r="G341" s="13" t="str">
        <f t="shared" ca="1" si="52"/>
        <v/>
      </c>
      <c r="H341" s="13" t="str">
        <f t="shared" ref="H341:H379" ca="1" si="56">IF(IntérêtsMensualité="","",IF(AND(CRDAvantMensualite&lt;&gt;"",MontantMensualité+VersementSup&lt;CRDAvantMensualite),IF(IRA="",CRDAvantMensualite-PrincipalMensualité,CRDAvantMensualite-PrincipalMensualité+IRA),IF(NMensualite&lt;&gt;"",0,"")))</f>
        <v/>
      </c>
      <c r="I341" s="46"/>
      <c r="J341" s="21" t="str">
        <f t="shared" ca="1" si="53"/>
        <v/>
      </c>
      <c r="K341" s="14" t="str">
        <f t="shared" ref="K341:K379" ca="1" si="57">IF(CRDAvantMensualite="","",IF(AND(MontantMensualité+VersementSup&lt;CRDAvantMensualite),MontantMensualité+VersementSup,IF(NMensualite&lt;&gt;"",CRDAvantMensualite,"")))</f>
        <v/>
      </c>
      <c r="L341" s="14" t="str">
        <f ca="1">IF(OR(RemboursementAnticipé="",RemboursementAnticipé=0),"",IF(AND(RemboursementAnticipé&gt;0,IRAouinon="OUI"),MIN(0.03*(CRDAvantMensualite-MontantMensualité),TauxNominalEmprunt/2*J341),""))</f>
        <v/>
      </c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34" t="str">
        <f t="shared" ca="1" si="49"/>
        <v/>
      </c>
      <c r="AB341" s="34" t="str">
        <f ca="1">IF(CRDAvantMensualite2="","",IF(CRDAvantMensualite2&lt;MontantMensualité0,CRDAvantMensualite2*(1+(TauxNominalEmprunt+TAEA)/12),MontantMensualité0))</f>
        <v/>
      </c>
      <c r="AC341" s="35" t="str">
        <f t="shared" ca="1" si="54"/>
        <v/>
      </c>
      <c r="AD341" s="35" t="str">
        <f ca="1">IF(CRDAvantMensualite2&lt;&gt;"",CRDAvantMensualite2*(TauxNominalEmprunt/NbMensualitésParAn0),"")</f>
        <v/>
      </c>
      <c r="AE341" s="35" t="str">
        <f t="shared" ca="1" si="55"/>
        <v/>
      </c>
    </row>
    <row r="342" spans="1:31" x14ac:dyDescent="0.25">
      <c r="A342" s="38">
        <f ca="1">IF(DescriptionOk,A341+1,"")</f>
        <v>323</v>
      </c>
      <c r="B342" s="40" t="str">
        <f t="shared" ca="1" si="50"/>
        <v/>
      </c>
      <c r="C342" s="13" t="str">
        <f t="shared" ref="C342:C379" ca="1" si="58">IF(AND(H341&lt;&gt;"",H341&gt;0),H341,"")</f>
        <v/>
      </c>
      <c r="D342" s="13" t="str">
        <f ca="1">IF(CRDAvantMensualite="","",IF(CRDAvantMensualite&lt;MontantMensualité0,CRDAvantMensualite*(1+(TauxNominalEmprunt+TAEA)/12),MontantMensualité0))</f>
        <v/>
      </c>
      <c r="E342" s="13" t="str">
        <f t="shared" ca="1" si="51"/>
        <v/>
      </c>
      <c r="F342" s="13" t="str">
        <f ca="1">IF(CRDAvantMensualite&lt;&gt;"",CRDAvantMensualite*(TauxNominalEmprunt/NbMensualitésParAn0),"")</f>
        <v/>
      </c>
      <c r="G342" s="13" t="str">
        <f t="shared" ca="1" si="52"/>
        <v/>
      </c>
      <c r="H342" s="13" t="str">
        <f t="shared" ca="1" si="56"/>
        <v/>
      </c>
      <c r="I342" s="46"/>
      <c r="J342" s="21" t="str">
        <f t="shared" ca="1" si="53"/>
        <v/>
      </c>
      <c r="K342" s="14" t="str">
        <f t="shared" ca="1" si="57"/>
        <v/>
      </c>
      <c r="L342" s="14" t="str">
        <f ca="1">IF(OR(RemboursementAnticipé="",RemboursementAnticipé=0),"",IF(AND(RemboursementAnticipé&gt;0,IRAouinon="OUI"),MIN(0.03*(CRDAvantMensualite-MontantMensualité),TauxNominalEmprunt/2*J342),""))</f>
        <v/>
      </c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34" t="str">
        <f t="shared" ref="AA342:AA379" ca="1" si="59">IF(AND(AE341&lt;&gt;"",AE341&gt;0),AE341,"")</f>
        <v/>
      </c>
      <c r="AB342" s="34" t="str">
        <f ca="1">IF(CRDAvantMensualite2="","",IF(CRDAvantMensualite2&lt;MontantMensualité0,CRDAvantMensualite2*(1+(TauxNominalEmprunt+TAEA)/12),MontantMensualité0))</f>
        <v/>
      </c>
      <c r="AC342" s="35" t="str">
        <f t="shared" ca="1" si="54"/>
        <v/>
      </c>
      <c r="AD342" s="35" t="str">
        <f ca="1">IF(CRDAvantMensualite2&lt;&gt;"",CRDAvantMensualite2*(TauxNominalEmprunt/NbMensualitésParAn0),"")</f>
        <v/>
      </c>
      <c r="AE342" s="35" t="str">
        <f t="shared" ca="1" si="55"/>
        <v/>
      </c>
    </row>
    <row r="343" spans="1:31" x14ac:dyDescent="0.25">
      <c r="A343" s="39">
        <f ca="1">IF(DescriptionOk,A342+1,"")</f>
        <v>324</v>
      </c>
      <c r="B343" s="41" t="str">
        <f t="shared" ca="1" si="50"/>
        <v/>
      </c>
      <c r="C343" s="16" t="str">
        <f t="shared" ca="1" si="58"/>
        <v/>
      </c>
      <c r="D343" s="16" t="str">
        <f ca="1">IF(CRDAvantMensualite="","",IF(CRDAvantMensualite&lt;MontantMensualité0,CRDAvantMensualite*(1+(TauxNominalEmprunt+TAEA)/12),MontantMensualité0))</f>
        <v/>
      </c>
      <c r="E343" s="16" t="str">
        <f t="shared" ca="1" si="51"/>
        <v/>
      </c>
      <c r="F343" s="16" t="str">
        <f ca="1">IF(CRDAvantMensualite&lt;&gt;"",CRDAvantMensualite*(TauxNominalEmprunt/NbMensualitésParAn0),"")</f>
        <v/>
      </c>
      <c r="G343" s="16" t="str">
        <f t="shared" ca="1" si="52"/>
        <v/>
      </c>
      <c r="H343" s="16" t="str">
        <f t="shared" ca="1" si="56"/>
        <v/>
      </c>
      <c r="I343" s="46"/>
      <c r="J343" s="22" t="str">
        <f t="shared" ca="1" si="53"/>
        <v/>
      </c>
      <c r="K343" s="15" t="str">
        <f t="shared" ca="1" si="57"/>
        <v/>
      </c>
      <c r="L343" s="15" t="str">
        <f ca="1">IF(OR(RemboursementAnticipé="",RemboursementAnticipé=0),"",IF(AND(RemboursementAnticipé&gt;0,IRAouinon="OUI"),MIN(0.03*(CRDAvantMensualite-MontantMensualité),TauxNominalEmprunt/2*J343),""))</f>
        <v/>
      </c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34" t="str">
        <f t="shared" ca="1" si="59"/>
        <v/>
      </c>
      <c r="AB343" s="34" t="str">
        <f ca="1">IF(CRDAvantMensualite2="","",IF(CRDAvantMensualite2&lt;MontantMensualité0,CRDAvantMensualite2*(1+(TauxNominalEmprunt+TAEA)/12),MontantMensualité0))</f>
        <v/>
      </c>
      <c r="AC343" s="35" t="str">
        <f t="shared" ca="1" si="54"/>
        <v/>
      </c>
      <c r="AD343" s="35" t="str">
        <f ca="1">IF(CRDAvantMensualite2&lt;&gt;"",CRDAvantMensualite2*(TauxNominalEmprunt/NbMensualitésParAn0),"")</f>
        <v/>
      </c>
      <c r="AE343" s="35" t="str">
        <f t="shared" ca="1" si="55"/>
        <v/>
      </c>
    </row>
    <row r="344" spans="1:31" x14ac:dyDescent="0.25">
      <c r="A344" s="38">
        <f ca="1">IF(DescriptionOk,A343+1,"")</f>
        <v>325</v>
      </c>
      <c r="B344" s="40" t="str">
        <f t="shared" ca="1" si="50"/>
        <v/>
      </c>
      <c r="C344" s="13" t="str">
        <f t="shared" ca="1" si="58"/>
        <v/>
      </c>
      <c r="D344" s="13" t="str">
        <f ca="1">IF(CRDAvantMensualite="","",IF(CRDAvantMensualite&lt;MontantMensualité0,CRDAvantMensualite*(1+(TauxNominalEmprunt+TAEA)/12),MontantMensualité0))</f>
        <v/>
      </c>
      <c r="E344" s="13" t="str">
        <f t="shared" ca="1" si="51"/>
        <v/>
      </c>
      <c r="F344" s="13" t="str">
        <f ca="1">IF(CRDAvantMensualite&lt;&gt;"",CRDAvantMensualite*(TauxNominalEmprunt/NbMensualitésParAn0),"")</f>
        <v/>
      </c>
      <c r="G344" s="13" t="str">
        <f t="shared" ca="1" si="52"/>
        <v/>
      </c>
      <c r="H344" s="13" t="str">
        <f t="shared" ca="1" si="56"/>
        <v/>
      </c>
      <c r="I344" s="46"/>
      <c r="J344" s="21" t="str">
        <f t="shared" ca="1" si="53"/>
        <v/>
      </c>
      <c r="K344" s="14" t="str">
        <f t="shared" ca="1" si="57"/>
        <v/>
      </c>
      <c r="L344" s="14" t="str">
        <f ca="1">IF(OR(RemboursementAnticipé="",RemboursementAnticipé=0),"",IF(AND(RemboursementAnticipé&gt;0,IRAouinon="OUI"),MIN(0.03*(CRDAvantMensualite-MontantMensualité),TauxNominalEmprunt/2*J344),""))</f>
        <v/>
      </c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34" t="str">
        <f t="shared" ca="1" si="59"/>
        <v/>
      </c>
      <c r="AB344" s="34" t="str">
        <f ca="1">IF(CRDAvantMensualite2="","",IF(CRDAvantMensualite2&lt;MontantMensualité0,CRDAvantMensualite2*(1+(TauxNominalEmprunt+TAEA)/12),MontantMensualité0))</f>
        <v/>
      </c>
      <c r="AC344" s="35" t="str">
        <f t="shared" ca="1" si="54"/>
        <v/>
      </c>
      <c r="AD344" s="35" t="str">
        <f ca="1">IF(CRDAvantMensualite2&lt;&gt;"",CRDAvantMensualite2*(TauxNominalEmprunt/NbMensualitésParAn0),"")</f>
        <v/>
      </c>
      <c r="AE344" s="35" t="str">
        <f t="shared" ca="1" si="55"/>
        <v/>
      </c>
    </row>
    <row r="345" spans="1:31" x14ac:dyDescent="0.25">
      <c r="A345" s="38">
        <f ca="1">IF(DescriptionOk,A344+1,"")</f>
        <v>326</v>
      </c>
      <c r="B345" s="40" t="str">
        <f t="shared" ca="1" si="50"/>
        <v/>
      </c>
      <c r="C345" s="13" t="str">
        <f t="shared" ca="1" si="58"/>
        <v/>
      </c>
      <c r="D345" s="13" t="str">
        <f ca="1">IF(CRDAvantMensualite="","",IF(CRDAvantMensualite&lt;MontantMensualité0,CRDAvantMensualite*(1+(TauxNominalEmprunt+TAEA)/12),MontantMensualité0))</f>
        <v/>
      </c>
      <c r="E345" s="13" t="str">
        <f t="shared" ca="1" si="51"/>
        <v/>
      </c>
      <c r="F345" s="13" t="str">
        <f ca="1">IF(CRDAvantMensualite&lt;&gt;"",CRDAvantMensualite*(TauxNominalEmprunt/NbMensualitésParAn0),"")</f>
        <v/>
      </c>
      <c r="G345" s="13" t="str">
        <f t="shared" ca="1" si="52"/>
        <v/>
      </c>
      <c r="H345" s="13" t="str">
        <f t="shared" ca="1" si="56"/>
        <v/>
      </c>
      <c r="I345" s="46"/>
      <c r="J345" s="21" t="str">
        <f t="shared" ca="1" si="53"/>
        <v/>
      </c>
      <c r="K345" s="14" t="str">
        <f t="shared" ca="1" si="57"/>
        <v/>
      </c>
      <c r="L345" s="14" t="str">
        <f ca="1">IF(OR(RemboursementAnticipé="",RemboursementAnticipé=0),"",IF(AND(RemboursementAnticipé&gt;0,IRAouinon="OUI"),MIN(0.03*(CRDAvantMensualite-MontantMensualité),TauxNominalEmprunt/2*J345),""))</f>
        <v/>
      </c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34" t="str">
        <f t="shared" ca="1" si="59"/>
        <v/>
      </c>
      <c r="AB345" s="34" t="str">
        <f ca="1">IF(CRDAvantMensualite2="","",IF(CRDAvantMensualite2&lt;MontantMensualité0,CRDAvantMensualite2*(1+(TauxNominalEmprunt+TAEA)/12),MontantMensualité0))</f>
        <v/>
      </c>
      <c r="AC345" s="35" t="str">
        <f t="shared" ca="1" si="54"/>
        <v/>
      </c>
      <c r="AD345" s="35" t="str">
        <f ca="1">IF(CRDAvantMensualite2&lt;&gt;"",CRDAvantMensualite2*(TauxNominalEmprunt/NbMensualitésParAn0),"")</f>
        <v/>
      </c>
      <c r="AE345" s="35" t="str">
        <f t="shared" ca="1" si="55"/>
        <v/>
      </c>
    </row>
    <row r="346" spans="1:31" x14ac:dyDescent="0.25">
      <c r="A346" s="38">
        <f ca="1">IF(DescriptionOk,A345+1,"")</f>
        <v>327</v>
      </c>
      <c r="B346" s="40" t="str">
        <f t="shared" ca="1" si="50"/>
        <v/>
      </c>
      <c r="C346" s="13" t="str">
        <f t="shared" ca="1" si="58"/>
        <v/>
      </c>
      <c r="D346" s="13" t="str">
        <f ca="1">IF(CRDAvantMensualite="","",IF(CRDAvantMensualite&lt;MontantMensualité0,CRDAvantMensualite*(1+(TauxNominalEmprunt+TAEA)/12),MontantMensualité0))</f>
        <v/>
      </c>
      <c r="E346" s="13" t="str">
        <f t="shared" ca="1" si="51"/>
        <v/>
      </c>
      <c r="F346" s="13" t="str">
        <f ca="1">IF(CRDAvantMensualite&lt;&gt;"",CRDAvantMensualite*(TauxNominalEmprunt/NbMensualitésParAn0),"")</f>
        <v/>
      </c>
      <c r="G346" s="13" t="str">
        <f t="shared" ca="1" si="52"/>
        <v/>
      </c>
      <c r="H346" s="13" t="str">
        <f t="shared" ca="1" si="56"/>
        <v/>
      </c>
      <c r="I346" s="46"/>
      <c r="J346" s="21" t="str">
        <f t="shared" ca="1" si="53"/>
        <v/>
      </c>
      <c r="K346" s="14" t="str">
        <f t="shared" ca="1" si="57"/>
        <v/>
      </c>
      <c r="L346" s="14" t="str">
        <f ca="1">IF(OR(RemboursementAnticipé="",RemboursementAnticipé=0),"",IF(AND(RemboursementAnticipé&gt;0,IRAouinon="OUI"),MIN(0.03*(CRDAvantMensualite-MontantMensualité),TauxNominalEmprunt/2*J346),""))</f>
        <v/>
      </c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34" t="str">
        <f t="shared" ca="1" si="59"/>
        <v/>
      </c>
      <c r="AB346" s="34" t="str">
        <f ca="1">IF(CRDAvantMensualite2="","",IF(CRDAvantMensualite2&lt;MontantMensualité0,CRDAvantMensualite2*(1+(TauxNominalEmprunt+TAEA)/12),MontantMensualité0))</f>
        <v/>
      </c>
      <c r="AC346" s="35" t="str">
        <f t="shared" ca="1" si="54"/>
        <v/>
      </c>
      <c r="AD346" s="35" t="str">
        <f ca="1">IF(CRDAvantMensualite2&lt;&gt;"",CRDAvantMensualite2*(TauxNominalEmprunt/NbMensualitésParAn0),"")</f>
        <v/>
      </c>
      <c r="AE346" s="35" t="str">
        <f t="shared" ca="1" si="55"/>
        <v/>
      </c>
    </row>
    <row r="347" spans="1:31" x14ac:dyDescent="0.25">
      <c r="A347" s="38">
        <f ca="1">IF(DescriptionOk,A346+1,"")</f>
        <v>328</v>
      </c>
      <c r="B347" s="40" t="str">
        <f t="shared" ca="1" si="50"/>
        <v/>
      </c>
      <c r="C347" s="13" t="str">
        <f t="shared" ca="1" si="58"/>
        <v/>
      </c>
      <c r="D347" s="13" t="str">
        <f ca="1">IF(CRDAvantMensualite="","",IF(CRDAvantMensualite&lt;MontantMensualité0,CRDAvantMensualite*(1+(TauxNominalEmprunt+TAEA)/12),MontantMensualité0))</f>
        <v/>
      </c>
      <c r="E347" s="13" t="str">
        <f t="shared" ca="1" si="51"/>
        <v/>
      </c>
      <c r="F347" s="13" t="str">
        <f ca="1">IF(CRDAvantMensualite&lt;&gt;"",CRDAvantMensualite*(TauxNominalEmprunt/NbMensualitésParAn0),"")</f>
        <v/>
      </c>
      <c r="G347" s="13" t="str">
        <f t="shared" ca="1" si="52"/>
        <v/>
      </c>
      <c r="H347" s="13" t="str">
        <f t="shared" ca="1" si="56"/>
        <v/>
      </c>
      <c r="I347" s="46"/>
      <c r="J347" s="21" t="str">
        <f t="shared" ca="1" si="53"/>
        <v/>
      </c>
      <c r="K347" s="14" t="str">
        <f t="shared" ca="1" si="57"/>
        <v/>
      </c>
      <c r="L347" s="14" t="str">
        <f ca="1">IF(OR(RemboursementAnticipé="",RemboursementAnticipé=0),"",IF(AND(RemboursementAnticipé&gt;0,IRAouinon="OUI"),MIN(0.03*(CRDAvantMensualite-MontantMensualité),TauxNominalEmprunt/2*J347),""))</f>
        <v/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34" t="str">
        <f t="shared" ca="1" si="59"/>
        <v/>
      </c>
      <c r="AB347" s="34" t="str">
        <f ca="1">IF(CRDAvantMensualite2="","",IF(CRDAvantMensualite2&lt;MontantMensualité0,CRDAvantMensualite2*(1+(TauxNominalEmprunt+TAEA)/12),MontantMensualité0))</f>
        <v/>
      </c>
      <c r="AC347" s="35" t="str">
        <f t="shared" ca="1" si="54"/>
        <v/>
      </c>
      <c r="AD347" s="35" t="str">
        <f ca="1">IF(CRDAvantMensualite2&lt;&gt;"",CRDAvantMensualite2*(TauxNominalEmprunt/NbMensualitésParAn0),"")</f>
        <v/>
      </c>
      <c r="AE347" s="35" t="str">
        <f t="shared" ca="1" si="55"/>
        <v/>
      </c>
    </row>
    <row r="348" spans="1:31" x14ac:dyDescent="0.25">
      <c r="A348" s="38">
        <f ca="1">IF(DescriptionOk,A347+1,"")</f>
        <v>329</v>
      </c>
      <c r="B348" s="40" t="str">
        <f t="shared" ca="1" si="50"/>
        <v/>
      </c>
      <c r="C348" s="13" t="str">
        <f t="shared" ca="1" si="58"/>
        <v/>
      </c>
      <c r="D348" s="13" t="str">
        <f ca="1">IF(CRDAvantMensualite="","",IF(CRDAvantMensualite&lt;MontantMensualité0,CRDAvantMensualite*(1+(TauxNominalEmprunt+TAEA)/12),MontantMensualité0))</f>
        <v/>
      </c>
      <c r="E348" s="13" t="str">
        <f t="shared" ca="1" si="51"/>
        <v/>
      </c>
      <c r="F348" s="13" t="str">
        <f ca="1">IF(CRDAvantMensualite&lt;&gt;"",CRDAvantMensualite*(TauxNominalEmprunt/NbMensualitésParAn0),"")</f>
        <v/>
      </c>
      <c r="G348" s="13" t="str">
        <f t="shared" ca="1" si="52"/>
        <v/>
      </c>
      <c r="H348" s="13" t="str">
        <f t="shared" ca="1" si="56"/>
        <v/>
      </c>
      <c r="I348" s="46"/>
      <c r="J348" s="21" t="str">
        <f t="shared" ca="1" si="53"/>
        <v/>
      </c>
      <c r="K348" s="14" t="str">
        <f t="shared" ca="1" si="57"/>
        <v/>
      </c>
      <c r="L348" s="14" t="str">
        <f ca="1">IF(OR(RemboursementAnticipé="",RemboursementAnticipé=0),"",IF(AND(RemboursementAnticipé&gt;0,IRAouinon="OUI"),MIN(0.03*(CRDAvantMensualite-MontantMensualité),TauxNominalEmprunt/2*J348),""))</f>
        <v/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34" t="str">
        <f t="shared" ca="1" si="59"/>
        <v/>
      </c>
      <c r="AB348" s="34" t="str">
        <f ca="1">IF(CRDAvantMensualite2="","",IF(CRDAvantMensualite2&lt;MontantMensualité0,CRDAvantMensualite2*(1+(TauxNominalEmprunt+TAEA)/12),MontantMensualité0))</f>
        <v/>
      </c>
      <c r="AC348" s="35" t="str">
        <f t="shared" ca="1" si="54"/>
        <v/>
      </c>
      <c r="AD348" s="35" t="str">
        <f ca="1">IF(CRDAvantMensualite2&lt;&gt;"",CRDAvantMensualite2*(TauxNominalEmprunt/NbMensualitésParAn0),"")</f>
        <v/>
      </c>
      <c r="AE348" s="35" t="str">
        <f t="shared" ca="1" si="55"/>
        <v/>
      </c>
    </row>
    <row r="349" spans="1:31" x14ac:dyDescent="0.25">
      <c r="A349" s="38">
        <f ca="1">IF(DescriptionOk,A348+1,"")</f>
        <v>330</v>
      </c>
      <c r="B349" s="40" t="str">
        <f t="shared" ca="1" si="50"/>
        <v/>
      </c>
      <c r="C349" s="13" t="str">
        <f t="shared" ca="1" si="58"/>
        <v/>
      </c>
      <c r="D349" s="13" t="str">
        <f ca="1">IF(CRDAvantMensualite="","",IF(CRDAvantMensualite&lt;MontantMensualité0,CRDAvantMensualite*(1+(TauxNominalEmprunt+TAEA)/12),MontantMensualité0))</f>
        <v/>
      </c>
      <c r="E349" s="13" t="str">
        <f t="shared" ca="1" si="51"/>
        <v/>
      </c>
      <c r="F349" s="13" t="str">
        <f ca="1">IF(CRDAvantMensualite&lt;&gt;"",CRDAvantMensualite*(TauxNominalEmprunt/NbMensualitésParAn0),"")</f>
        <v/>
      </c>
      <c r="G349" s="13" t="str">
        <f t="shared" ca="1" si="52"/>
        <v/>
      </c>
      <c r="H349" s="13" t="str">
        <f t="shared" ca="1" si="56"/>
        <v/>
      </c>
      <c r="I349" s="46"/>
      <c r="J349" s="21" t="str">
        <f t="shared" ca="1" si="53"/>
        <v/>
      </c>
      <c r="K349" s="14" t="str">
        <f t="shared" ca="1" si="57"/>
        <v/>
      </c>
      <c r="L349" s="14" t="str">
        <f ca="1">IF(OR(RemboursementAnticipé="",RemboursementAnticipé=0),"",IF(AND(RemboursementAnticipé&gt;0,IRAouinon="OUI"),MIN(0.03*(CRDAvantMensualite-MontantMensualité),TauxNominalEmprunt/2*J349),""))</f>
        <v/>
      </c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34" t="str">
        <f t="shared" ca="1" si="59"/>
        <v/>
      </c>
      <c r="AB349" s="34" t="str">
        <f ca="1">IF(CRDAvantMensualite2="","",IF(CRDAvantMensualite2&lt;MontantMensualité0,CRDAvantMensualite2*(1+(TauxNominalEmprunt+TAEA)/12),MontantMensualité0))</f>
        <v/>
      </c>
      <c r="AC349" s="35" t="str">
        <f t="shared" ca="1" si="54"/>
        <v/>
      </c>
      <c r="AD349" s="35" t="str">
        <f ca="1">IF(CRDAvantMensualite2&lt;&gt;"",CRDAvantMensualite2*(TauxNominalEmprunt/NbMensualitésParAn0),"")</f>
        <v/>
      </c>
      <c r="AE349" s="35" t="str">
        <f t="shared" ca="1" si="55"/>
        <v/>
      </c>
    </row>
    <row r="350" spans="1:31" x14ac:dyDescent="0.25">
      <c r="A350" s="38">
        <f ca="1">IF(DescriptionOk,A349+1,"")</f>
        <v>331</v>
      </c>
      <c r="B350" s="40" t="str">
        <f t="shared" ca="1" si="50"/>
        <v/>
      </c>
      <c r="C350" s="13" t="str">
        <f t="shared" ca="1" si="58"/>
        <v/>
      </c>
      <c r="D350" s="13" t="str">
        <f ca="1">IF(CRDAvantMensualite="","",IF(CRDAvantMensualite&lt;MontantMensualité0,CRDAvantMensualite*(1+(TauxNominalEmprunt+TAEA)/12),MontantMensualité0))</f>
        <v/>
      </c>
      <c r="E350" s="13" t="str">
        <f t="shared" ca="1" si="51"/>
        <v/>
      </c>
      <c r="F350" s="13" t="str">
        <f ca="1">IF(CRDAvantMensualite&lt;&gt;"",CRDAvantMensualite*(TauxNominalEmprunt/NbMensualitésParAn0),"")</f>
        <v/>
      </c>
      <c r="G350" s="13" t="str">
        <f t="shared" ca="1" si="52"/>
        <v/>
      </c>
      <c r="H350" s="13" t="str">
        <f t="shared" ca="1" si="56"/>
        <v/>
      </c>
      <c r="I350" s="46"/>
      <c r="J350" s="21" t="str">
        <f t="shared" ca="1" si="53"/>
        <v/>
      </c>
      <c r="K350" s="14" t="str">
        <f t="shared" ca="1" si="57"/>
        <v/>
      </c>
      <c r="L350" s="14" t="str">
        <f ca="1">IF(OR(RemboursementAnticipé="",RemboursementAnticipé=0),"",IF(AND(RemboursementAnticipé&gt;0,IRAouinon="OUI"),MIN(0.03*(CRDAvantMensualite-MontantMensualité),TauxNominalEmprunt/2*J350),""))</f>
        <v/>
      </c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34" t="str">
        <f t="shared" ca="1" si="59"/>
        <v/>
      </c>
      <c r="AB350" s="34" t="str">
        <f ca="1">IF(CRDAvantMensualite2="","",IF(CRDAvantMensualite2&lt;MontantMensualité0,CRDAvantMensualite2*(1+(TauxNominalEmprunt+TAEA)/12),MontantMensualité0))</f>
        <v/>
      </c>
      <c r="AC350" s="35" t="str">
        <f t="shared" ca="1" si="54"/>
        <v/>
      </c>
      <c r="AD350" s="35" t="str">
        <f ca="1">IF(CRDAvantMensualite2&lt;&gt;"",CRDAvantMensualite2*(TauxNominalEmprunt/NbMensualitésParAn0),"")</f>
        <v/>
      </c>
      <c r="AE350" s="35" t="str">
        <f t="shared" ca="1" si="55"/>
        <v/>
      </c>
    </row>
    <row r="351" spans="1:31" x14ac:dyDescent="0.25">
      <c r="A351" s="38">
        <f ca="1">IF(DescriptionOk,A350+1,"")</f>
        <v>332</v>
      </c>
      <c r="B351" s="40" t="str">
        <f t="shared" ca="1" si="50"/>
        <v/>
      </c>
      <c r="C351" s="13" t="str">
        <f t="shared" ca="1" si="58"/>
        <v/>
      </c>
      <c r="D351" s="13" t="str">
        <f ca="1">IF(CRDAvantMensualite="","",IF(CRDAvantMensualite&lt;MontantMensualité0,CRDAvantMensualite*(1+(TauxNominalEmprunt+TAEA)/12),MontantMensualité0))</f>
        <v/>
      </c>
      <c r="E351" s="13" t="str">
        <f t="shared" ca="1" si="51"/>
        <v/>
      </c>
      <c r="F351" s="13" t="str">
        <f ca="1">IF(CRDAvantMensualite&lt;&gt;"",CRDAvantMensualite*(TauxNominalEmprunt/NbMensualitésParAn0),"")</f>
        <v/>
      </c>
      <c r="G351" s="13" t="str">
        <f t="shared" ca="1" si="52"/>
        <v/>
      </c>
      <c r="H351" s="13" t="str">
        <f t="shared" ca="1" si="56"/>
        <v/>
      </c>
      <c r="I351" s="46"/>
      <c r="J351" s="21" t="str">
        <f t="shared" ca="1" si="53"/>
        <v/>
      </c>
      <c r="K351" s="14" t="str">
        <f t="shared" ca="1" si="57"/>
        <v/>
      </c>
      <c r="L351" s="14" t="str">
        <f ca="1">IF(OR(RemboursementAnticipé="",RemboursementAnticipé=0),"",IF(AND(RemboursementAnticipé&gt;0,IRAouinon="OUI"),MIN(0.03*(CRDAvantMensualite-MontantMensualité),TauxNominalEmprunt/2*J351),""))</f>
        <v/>
      </c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34" t="str">
        <f t="shared" ca="1" si="59"/>
        <v/>
      </c>
      <c r="AB351" s="34" t="str">
        <f ca="1">IF(CRDAvantMensualite2="","",IF(CRDAvantMensualite2&lt;MontantMensualité0,CRDAvantMensualite2*(1+(TauxNominalEmprunt+TAEA)/12),MontantMensualité0))</f>
        <v/>
      </c>
      <c r="AC351" s="35" t="str">
        <f t="shared" ca="1" si="54"/>
        <v/>
      </c>
      <c r="AD351" s="35" t="str">
        <f ca="1">IF(CRDAvantMensualite2&lt;&gt;"",CRDAvantMensualite2*(TauxNominalEmprunt/NbMensualitésParAn0),"")</f>
        <v/>
      </c>
      <c r="AE351" s="35" t="str">
        <f t="shared" ca="1" si="55"/>
        <v/>
      </c>
    </row>
    <row r="352" spans="1:31" x14ac:dyDescent="0.25">
      <c r="A352" s="38">
        <f ca="1">IF(DescriptionOk,A351+1,"")</f>
        <v>333</v>
      </c>
      <c r="B352" s="40" t="str">
        <f t="shared" ca="1" si="50"/>
        <v/>
      </c>
      <c r="C352" s="13" t="str">
        <f t="shared" ca="1" si="58"/>
        <v/>
      </c>
      <c r="D352" s="13" t="str">
        <f ca="1">IF(CRDAvantMensualite="","",IF(CRDAvantMensualite&lt;MontantMensualité0,CRDAvantMensualite*(1+(TauxNominalEmprunt+TAEA)/12),MontantMensualité0))</f>
        <v/>
      </c>
      <c r="E352" s="13" t="str">
        <f t="shared" ca="1" si="51"/>
        <v/>
      </c>
      <c r="F352" s="13" t="str">
        <f ca="1">IF(CRDAvantMensualite&lt;&gt;"",CRDAvantMensualite*(TauxNominalEmprunt/NbMensualitésParAn0),"")</f>
        <v/>
      </c>
      <c r="G352" s="13" t="str">
        <f t="shared" ca="1" si="52"/>
        <v/>
      </c>
      <c r="H352" s="13" t="str">
        <f t="shared" ca="1" si="56"/>
        <v/>
      </c>
      <c r="I352" s="46"/>
      <c r="J352" s="21" t="str">
        <f t="shared" ca="1" si="53"/>
        <v/>
      </c>
      <c r="K352" s="14" t="str">
        <f t="shared" ca="1" si="57"/>
        <v/>
      </c>
      <c r="L352" s="14" t="str">
        <f ca="1">IF(OR(RemboursementAnticipé="",RemboursementAnticipé=0),"",IF(AND(RemboursementAnticipé&gt;0,IRAouinon="OUI"),MIN(0.03*(CRDAvantMensualite-MontantMensualité),TauxNominalEmprunt/2*J352),""))</f>
        <v/>
      </c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34" t="str">
        <f t="shared" ca="1" si="59"/>
        <v/>
      </c>
      <c r="AB352" s="34" t="str">
        <f ca="1">IF(CRDAvantMensualite2="","",IF(CRDAvantMensualite2&lt;MontantMensualité0,CRDAvantMensualite2*(1+(TauxNominalEmprunt+TAEA)/12),MontantMensualité0))</f>
        <v/>
      </c>
      <c r="AC352" s="35" t="str">
        <f t="shared" ca="1" si="54"/>
        <v/>
      </c>
      <c r="AD352" s="35" t="str">
        <f ca="1">IF(CRDAvantMensualite2&lt;&gt;"",CRDAvantMensualite2*(TauxNominalEmprunt/NbMensualitésParAn0),"")</f>
        <v/>
      </c>
      <c r="AE352" s="35" t="str">
        <f t="shared" ca="1" si="55"/>
        <v/>
      </c>
    </row>
    <row r="353" spans="1:31" x14ac:dyDescent="0.25">
      <c r="A353" s="38">
        <f ca="1">IF(DescriptionOk,A352+1,"")</f>
        <v>334</v>
      </c>
      <c r="B353" s="40" t="str">
        <f t="shared" ca="1" si="50"/>
        <v/>
      </c>
      <c r="C353" s="13" t="str">
        <f t="shared" ca="1" si="58"/>
        <v/>
      </c>
      <c r="D353" s="13" t="str">
        <f ca="1">IF(CRDAvantMensualite="","",IF(CRDAvantMensualite&lt;MontantMensualité0,CRDAvantMensualite*(1+(TauxNominalEmprunt+TAEA)/12),MontantMensualité0))</f>
        <v/>
      </c>
      <c r="E353" s="13" t="str">
        <f t="shared" ca="1" si="51"/>
        <v/>
      </c>
      <c r="F353" s="13" t="str">
        <f ca="1">IF(CRDAvantMensualite&lt;&gt;"",CRDAvantMensualite*(TauxNominalEmprunt/NbMensualitésParAn0),"")</f>
        <v/>
      </c>
      <c r="G353" s="13" t="str">
        <f t="shared" ca="1" si="52"/>
        <v/>
      </c>
      <c r="H353" s="13" t="str">
        <f t="shared" ca="1" si="56"/>
        <v/>
      </c>
      <c r="I353" s="46"/>
      <c r="J353" s="21" t="str">
        <f t="shared" ca="1" si="53"/>
        <v/>
      </c>
      <c r="K353" s="14" t="str">
        <f t="shared" ca="1" si="57"/>
        <v/>
      </c>
      <c r="L353" s="14" t="str">
        <f ca="1">IF(OR(RemboursementAnticipé="",RemboursementAnticipé=0),"",IF(AND(RemboursementAnticipé&gt;0,IRAouinon="OUI"),MIN(0.03*(CRDAvantMensualite-MontantMensualité),TauxNominalEmprunt/2*J353),""))</f>
        <v/>
      </c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34" t="str">
        <f t="shared" ca="1" si="59"/>
        <v/>
      </c>
      <c r="AB353" s="34" t="str">
        <f ca="1">IF(CRDAvantMensualite2="","",IF(CRDAvantMensualite2&lt;MontantMensualité0,CRDAvantMensualite2*(1+(TauxNominalEmprunt+TAEA)/12),MontantMensualité0))</f>
        <v/>
      </c>
      <c r="AC353" s="35" t="str">
        <f t="shared" ca="1" si="54"/>
        <v/>
      </c>
      <c r="AD353" s="35" t="str">
        <f ca="1">IF(CRDAvantMensualite2&lt;&gt;"",CRDAvantMensualite2*(TauxNominalEmprunt/NbMensualitésParAn0),"")</f>
        <v/>
      </c>
      <c r="AE353" s="35" t="str">
        <f t="shared" ca="1" si="55"/>
        <v/>
      </c>
    </row>
    <row r="354" spans="1:31" x14ac:dyDescent="0.25">
      <c r="A354" s="38">
        <f ca="1">IF(DescriptionOk,A353+1,"")</f>
        <v>335</v>
      </c>
      <c r="B354" s="40" t="str">
        <f t="shared" ca="1" si="50"/>
        <v/>
      </c>
      <c r="C354" s="13" t="str">
        <f t="shared" ca="1" si="58"/>
        <v/>
      </c>
      <c r="D354" s="13" t="str">
        <f ca="1">IF(CRDAvantMensualite="","",IF(CRDAvantMensualite&lt;MontantMensualité0,CRDAvantMensualite*(1+(TauxNominalEmprunt+TAEA)/12),MontantMensualité0))</f>
        <v/>
      </c>
      <c r="E354" s="13" t="str">
        <f t="shared" ca="1" si="51"/>
        <v/>
      </c>
      <c r="F354" s="13" t="str">
        <f ca="1">IF(CRDAvantMensualite&lt;&gt;"",CRDAvantMensualite*(TauxNominalEmprunt/NbMensualitésParAn0),"")</f>
        <v/>
      </c>
      <c r="G354" s="13" t="str">
        <f t="shared" ca="1" si="52"/>
        <v/>
      </c>
      <c r="H354" s="13" t="str">
        <f t="shared" ca="1" si="56"/>
        <v/>
      </c>
      <c r="I354" s="46"/>
      <c r="J354" s="21" t="str">
        <f t="shared" ca="1" si="53"/>
        <v/>
      </c>
      <c r="K354" s="14" t="str">
        <f t="shared" ca="1" si="57"/>
        <v/>
      </c>
      <c r="L354" s="14" t="str">
        <f ca="1">IF(OR(RemboursementAnticipé="",RemboursementAnticipé=0),"",IF(AND(RemboursementAnticipé&gt;0,IRAouinon="OUI"),MIN(0.03*(CRDAvantMensualite-MontantMensualité),TauxNominalEmprunt/2*J354),""))</f>
        <v/>
      </c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34" t="str">
        <f t="shared" ca="1" si="59"/>
        <v/>
      </c>
      <c r="AB354" s="34" t="str">
        <f ca="1">IF(CRDAvantMensualite2="","",IF(CRDAvantMensualite2&lt;MontantMensualité0,CRDAvantMensualite2*(1+(TauxNominalEmprunt+TAEA)/12),MontantMensualité0))</f>
        <v/>
      </c>
      <c r="AC354" s="35" t="str">
        <f t="shared" ca="1" si="54"/>
        <v/>
      </c>
      <c r="AD354" s="35" t="str">
        <f ca="1">IF(CRDAvantMensualite2&lt;&gt;"",CRDAvantMensualite2*(TauxNominalEmprunt/NbMensualitésParAn0),"")</f>
        <v/>
      </c>
      <c r="AE354" s="35" t="str">
        <f t="shared" ca="1" si="55"/>
        <v/>
      </c>
    </row>
    <row r="355" spans="1:31" x14ac:dyDescent="0.25">
      <c r="A355" s="39">
        <f ca="1">IF(DescriptionOk,A354+1,"")</f>
        <v>336</v>
      </c>
      <c r="B355" s="41" t="str">
        <f t="shared" ca="1" si="50"/>
        <v/>
      </c>
      <c r="C355" s="16" t="str">
        <f t="shared" ca="1" si="58"/>
        <v/>
      </c>
      <c r="D355" s="16" t="str">
        <f ca="1">IF(CRDAvantMensualite="","",IF(CRDAvantMensualite&lt;MontantMensualité0,CRDAvantMensualite*(1+(TauxNominalEmprunt+TAEA)/12),MontantMensualité0))</f>
        <v/>
      </c>
      <c r="E355" s="16" t="str">
        <f t="shared" ca="1" si="51"/>
        <v/>
      </c>
      <c r="F355" s="16" t="str">
        <f ca="1">IF(CRDAvantMensualite&lt;&gt;"",CRDAvantMensualite*(TauxNominalEmprunt/NbMensualitésParAn0),"")</f>
        <v/>
      </c>
      <c r="G355" s="16" t="str">
        <f t="shared" ca="1" si="52"/>
        <v/>
      </c>
      <c r="H355" s="16" t="str">
        <f t="shared" ca="1" si="56"/>
        <v/>
      </c>
      <c r="I355" s="46"/>
      <c r="J355" s="22" t="str">
        <f t="shared" ca="1" si="53"/>
        <v/>
      </c>
      <c r="K355" s="15" t="str">
        <f t="shared" ca="1" si="57"/>
        <v/>
      </c>
      <c r="L355" s="15" t="str">
        <f ca="1">IF(OR(RemboursementAnticipé="",RemboursementAnticipé=0),"",IF(AND(RemboursementAnticipé&gt;0,IRAouinon="OUI"),MIN(0.03*(CRDAvantMensualite-MontantMensualité),TauxNominalEmprunt/2*J355),""))</f>
        <v/>
      </c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34" t="str">
        <f t="shared" ca="1" si="59"/>
        <v/>
      </c>
      <c r="AB355" s="34" t="str">
        <f ca="1">IF(CRDAvantMensualite2="","",IF(CRDAvantMensualite2&lt;MontantMensualité0,CRDAvantMensualite2*(1+(TauxNominalEmprunt+TAEA)/12),MontantMensualité0))</f>
        <v/>
      </c>
      <c r="AC355" s="35" t="str">
        <f t="shared" ca="1" si="54"/>
        <v/>
      </c>
      <c r="AD355" s="35" t="str">
        <f ca="1">IF(CRDAvantMensualite2&lt;&gt;"",CRDAvantMensualite2*(TauxNominalEmprunt/NbMensualitésParAn0),"")</f>
        <v/>
      </c>
      <c r="AE355" s="35" t="str">
        <f t="shared" ca="1" si="55"/>
        <v/>
      </c>
    </row>
    <row r="356" spans="1:31" x14ac:dyDescent="0.25">
      <c r="A356" s="38">
        <f ca="1">IF(DescriptionOk,A355+1,"")</f>
        <v>337</v>
      </c>
      <c r="B356" s="40" t="str">
        <f t="shared" ca="1" si="50"/>
        <v/>
      </c>
      <c r="C356" s="13" t="str">
        <f t="shared" ca="1" si="58"/>
        <v/>
      </c>
      <c r="D356" s="13" t="str">
        <f ca="1">IF(CRDAvantMensualite="","",IF(CRDAvantMensualite&lt;MontantMensualité0,CRDAvantMensualite*(1+(TauxNominalEmprunt+TAEA)/12),MontantMensualité0))</f>
        <v/>
      </c>
      <c r="E356" s="13" t="str">
        <f t="shared" ca="1" si="51"/>
        <v/>
      </c>
      <c r="F356" s="13" t="str">
        <f ca="1">IF(CRDAvantMensualite&lt;&gt;"",CRDAvantMensualite*(TauxNominalEmprunt/NbMensualitésParAn0),"")</f>
        <v/>
      </c>
      <c r="G356" s="13" t="str">
        <f t="shared" ca="1" si="52"/>
        <v/>
      </c>
      <c r="H356" s="13" t="str">
        <f t="shared" ca="1" si="56"/>
        <v/>
      </c>
      <c r="I356" s="46"/>
      <c r="J356" s="21" t="str">
        <f t="shared" ca="1" si="53"/>
        <v/>
      </c>
      <c r="K356" s="14" t="str">
        <f t="shared" ca="1" si="57"/>
        <v/>
      </c>
      <c r="L356" s="14" t="str">
        <f ca="1">IF(OR(RemboursementAnticipé="",RemboursementAnticipé=0),"",IF(AND(RemboursementAnticipé&gt;0,IRAouinon="OUI"),MIN(0.03*(CRDAvantMensualite-MontantMensualité),TauxNominalEmprunt/2*J356),""))</f>
        <v/>
      </c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34" t="str">
        <f t="shared" ca="1" si="59"/>
        <v/>
      </c>
      <c r="AB356" s="34" t="str">
        <f ca="1">IF(CRDAvantMensualite2="","",IF(CRDAvantMensualite2&lt;MontantMensualité0,CRDAvantMensualite2*(1+(TauxNominalEmprunt+TAEA)/12),MontantMensualité0))</f>
        <v/>
      </c>
      <c r="AC356" s="35" t="str">
        <f t="shared" ca="1" si="54"/>
        <v/>
      </c>
      <c r="AD356" s="35" t="str">
        <f ca="1">IF(CRDAvantMensualite2&lt;&gt;"",CRDAvantMensualite2*(TauxNominalEmprunt/NbMensualitésParAn0),"")</f>
        <v/>
      </c>
      <c r="AE356" s="35" t="str">
        <f t="shared" ca="1" si="55"/>
        <v/>
      </c>
    </row>
    <row r="357" spans="1:31" x14ac:dyDescent="0.25">
      <c r="A357" s="38">
        <f ca="1">IF(DescriptionOk,A356+1,"")</f>
        <v>338</v>
      </c>
      <c r="B357" s="40" t="str">
        <f t="shared" ca="1" si="50"/>
        <v/>
      </c>
      <c r="C357" s="13" t="str">
        <f t="shared" ca="1" si="58"/>
        <v/>
      </c>
      <c r="D357" s="13" t="str">
        <f ca="1">IF(CRDAvantMensualite="","",IF(CRDAvantMensualite&lt;MontantMensualité0,CRDAvantMensualite*(1+(TauxNominalEmprunt+TAEA)/12),MontantMensualité0))</f>
        <v/>
      </c>
      <c r="E357" s="13" t="str">
        <f t="shared" ca="1" si="51"/>
        <v/>
      </c>
      <c r="F357" s="13" t="str">
        <f ca="1">IF(CRDAvantMensualite&lt;&gt;"",CRDAvantMensualite*(TauxNominalEmprunt/NbMensualitésParAn0),"")</f>
        <v/>
      </c>
      <c r="G357" s="13" t="str">
        <f t="shared" ca="1" si="52"/>
        <v/>
      </c>
      <c r="H357" s="13" t="str">
        <f t="shared" ca="1" si="56"/>
        <v/>
      </c>
      <c r="I357" s="46"/>
      <c r="J357" s="21" t="str">
        <f t="shared" ca="1" si="53"/>
        <v/>
      </c>
      <c r="K357" s="14" t="str">
        <f t="shared" ca="1" si="57"/>
        <v/>
      </c>
      <c r="L357" s="14" t="str">
        <f ca="1">IF(OR(RemboursementAnticipé="",RemboursementAnticipé=0),"",IF(AND(RemboursementAnticipé&gt;0,IRAouinon="OUI"),MIN(0.03*(CRDAvantMensualite-MontantMensualité),TauxNominalEmprunt/2*J357),""))</f>
        <v/>
      </c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34" t="str">
        <f t="shared" ca="1" si="59"/>
        <v/>
      </c>
      <c r="AB357" s="34" t="str">
        <f ca="1">IF(CRDAvantMensualite2="","",IF(CRDAvantMensualite2&lt;MontantMensualité0,CRDAvantMensualite2*(1+(TauxNominalEmprunt+TAEA)/12),MontantMensualité0))</f>
        <v/>
      </c>
      <c r="AC357" s="35" t="str">
        <f t="shared" ca="1" si="54"/>
        <v/>
      </c>
      <c r="AD357" s="35" t="str">
        <f ca="1">IF(CRDAvantMensualite2&lt;&gt;"",CRDAvantMensualite2*(TauxNominalEmprunt/NbMensualitésParAn0),"")</f>
        <v/>
      </c>
      <c r="AE357" s="35" t="str">
        <f t="shared" ca="1" si="55"/>
        <v/>
      </c>
    </row>
    <row r="358" spans="1:31" x14ac:dyDescent="0.25">
      <c r="A358" s="38">
        <f ca="1">IF(DescriptionOk,A357+1,"")</f>
        <v>339</v>
      </c>
      <c r="B358" s="40" t="str">
        <f t="shared" ca="1" si="50"/>
        <v/>
      </c>
      <c r="C358" s="13" t="str">
        <f t="shared" ca="1" si="58"/>
        <v/>
      </c>
      <c r="D358" s="13" t="str">
        <f ca="1">IF(CRDAvantMensualite="","",IF(CRDAvantMensualite&lt;MontantMensualité0,CRDAvantMensualite*(1+(TauxNominalEmprunt+TAEA)/12),MontantMensualité0))</f>
        <v/>
      </c>
      <c r="E358" s="13" t="str">
        <f t="shared" ca="1" si="51"/>
        <v/>
      </c>
      <c r="F358" s="13" t="str">
        <f ca="1">IF(CRDAvantMensualite&lt;&gt;"",CRDAvantMensualite*(TauxNominalEmprunt/NbMensualitésParAn0),"")</f>
        <v/>
      </c>
      <c r="G358" s="13" t="str">
        <f t="shared" ca="1" si="52"/>
        <v/>
      </c>
      <c r="H358" s="13" t="str">
        <f t="shared" ca="1" si="56"/>
        <v/>
      </c>
      <c r="I358" s="46"/>
      <c r="J358" s="21" t="str">
        <f t="shared" ca="1" si="53"/>
        <v/>
      </c>
      <c r="K358" s="14" t="str">
        <f t="shared" ca="1" si="57"/>
        <v/>
      </c>
      <c r="L358" s="14" t="str">
        <f ca="1">IF(OR(RemboursementAnticipé="",RemboursementAnticipé=0),"",IF(AND(RemboursementAnticipé&gt;0,IRAouinon="OUI"),MIN(0.03*(CRDAvantMensualite-MontantMensualité),TauxNominalEmprunt/2*J358),""))</f>
        <v/>
      </c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34" t="str">
        <f t="shared" ca="1" si="59"/>
        <v/>
      </c>
      <c r="AB358" s="34" t="str">
        <f ca="1">IF(CRDAvantMensualite2="","",IF(CRDAvantMensualite2&lt;MontantMensualité0,CRDAvantMensualite2*(1+(TauxNominalEmprunt+TAEA)/12),MontantMensualité0))</f>
        <v/>
      </c>
      <c r="AC358" s="35" t="str">
        <f t="shared" ca="1" si="54"/>
        <v/>
      </c>
      <c r="AD358" s="35" t="str">
        <f ca="1">IF(CRDAvantMensualite2&lt;&gt;"",CRDAvantMensualite2*(TauxNominalEmprunt/NbMensualitésParAn0),"")</f>
        <v/>
      </c>
      <c r="AE358" s="35" t="str">
        <f t="shared" ca="1" si="55"/>
        <v/>
      </c>
    </row>
    <row r="359" spans="1:31" x14ac:dyDescent="0.25">
      <c r="A359" s="38">
        <f ca="1">IF(DescriptionOk,A358+1,"")</f>
        <v>340</v>
      </c>
      <c r="B359" s="40" t="str">
        <f t="shared" ca="1" si="50"/>
        <v/>
      </c>
      <c r="C359" s="13" t="str">
        <f t="shared" ca="1" si="58"/>
        <v/>
      </c>
      <c r="D359" s="13" t="str">
        <f ca="1">IF(CRDAvantMensualite="","",IF(CRDAvantMensualite&lt;MontantMensualité0,CRDAvantMensualite*(1+(TauxNominalEmprunt+TAEA)/12),MontantMensualité0))</f>
        <v/>
      </c>
      <c r="E359" s="13" t="str">
        <f t="shared" ca="1" si="51"/>
        <v/>
      </c>
      <c r="F359" s="13" t="str">
        <f ca="1">IF(CRDAvantMensualite&lt;&gt;"",CRDAvantMensualite*(TauxNominalEmprunt/NbMensualitésParAn0),"")</f>
        <v/>
      </c>
      <c r="G359" s="13" t="str">
        <f t="shared" ca="1" si="52"/>
        <v/>
      </c>
      <c r="H359" s="13" t="str">
        <f t="shared" ca="1" si="56"/>
        <v/>
      </c>
      <c r="I359" s="46"/>
      <c r="J359" s="21" t="str">
        <f t="shared" ca="1" si="53"/>
        <v/>
      </c>
      <c r="K359" s="14" t="str">
        <f t="shared" ca="1" si="57"/>
        <v/>
      </c>
      <c r="L359" s="14" t="str">
        <f ca="1">IF(OR(RemboursementAnticipé="",RemboursementAnticipé=0),"",IF(AND(RemboursementAnticipé&gt;0,IRAouinon="OUI"),MIN(0.03*(CRDAvantMensualite-MontantMensualité),TauxNominalEmprunt/2*J359),""))</f>
        <v/>
      </c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34" t="str">
        <f t="shared" ca="1" si="59"/>
        <v/>
      </c>
      <c r="AB359" s="34" t="str">
        <f ca="1">IF(CRDAvantMensualite2="","",IF(CRDAvantMensualite2&lt;MontantMensualité0,CRDAvantMensualite2*(1+(TauxNominalEmprunt+TAEA)/12),MontantMensualité0))</f>
        <v/>
      </c>
      <c r="AC359" s="35" t="str">
        <f t="shared" ca="1" si="54"/>
        <v/>
      </c>
      <c r="AD359" s="35" t="str">
        <f ca="1">IF(CRDAvantMensualite2&lt;&gt;"",CRDAvantMensualite2*(TauxNominalEmprunt/NbMensualitésParAn0),"")</f>
        <v/>
      </c>
      <c r="AE359" s="35" t="str">
        <f t="shared" ca="1" si="55"/>
        <v/>
      </c>
    </row>
    <row r="360" spans="1:31" x14ac:dyDescent="0.25">
      <c r="A360" s="38">
        <f ca="1">IF(DescriptionOk,A359+1,"")</f>
        <v>341</v>
      </c>
      <c r="B360" s="40" t="str">
        <f t="shared" ca="1" si="50"/>
        <v/>
      </c>
      <c r="C360" s="13" t="str">
        <f t="shared" ca="1" si="58"/>
        <v/>
      </c>
      <c r="D360" s="13" t="str">
        <f ca="1">IF(CRDAvantMensualite="","",IF(CRDAvantMensualite&lt;MontantMensualité0,CRDAvantMensualite*(1+(TauxNominalEmprunt+TAEA)/12),MontantMensualité0))</f>
        <v/>
      </c>
      <c r="E360" s="13" t="str">
        <f t="shared" ca="1" si="51"/>
        <v/>
      </c>
      <c r="F360" s="13" t="str">
        <f ca="1">IF(CRDAvantMensualite&lt;&gt;"",CRDAvantMensualite*(TauxNominalEmprunt/NbMensualitésParAn0),"")</f>
        <v/>
      </c>
      <c r="G360" s="13" t="str">
        <f t="shared" ca="1" si="52"/>
        <v/>
      </c>
      <c r="H360" s="13" t="str">
        <f t="shared" ca="1" si="56"/>
        <v/>
      </c>
      <c r="I360" s="46"/>
      <c r="J360" s="21" t="str">
        <f t="shared" ca="1" si="53"/>
        <v/>
      </c>
      <c r="K360" s="14" t="str">
        <f t="shared" ca="1" si="57"/>
        <v/>
      </c>
      <c r="L360" s="14" t="str">
        <f ca="1">IF(OR(RemboursementAnticipé="",RemboursementAnticipé=0),"",IF(AND(RemboursementAnticipé&gt;0,IRAouinon="OUI"),MIN(0.03*(CRDAvantMensualite-MontantMensualité),TauxNominalEmprunt/2*J360),""))</f>
        <v/>
      </c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34" t="str">
        <f t="shared" ca="1" si="59"/>
        <v/>
      </c>
      <c r="AB360" s="34" t="str">
        <f ca="1">IF(CRDAvantMensualite2="","",IF(CRDAvantMensualite2&lt;MontantMensualité0,CRDAvantMensualite2*(1+(TauxNominalEmprunt+TAEA)/12),MontantMensualité0))</f>
        <v/>
      </c>
      <c r="AC360" s="35" t="str">
        <f t="shared" ca="1" si="54"/>
        <v/>
      </c>
      <c r="AD360" s="35" t="str">
        <f ca="1">IF(CRDAvantMensualite2&lt;&gt;"",CRDAvantMensualite2*(TauxNominalEmprunt/NbMensualitésParAn0),"")</f>
        <v/>
      </c>
      <c r="AE360" s="35" t="str">
        <f t="shared" ca="1" si="55"/>
        <v/>
      </c>
    </row>
    <row r="361" spans="1:31" x14ac:dyDescent="0.25">
      <c r="A361" s="38">
        <f ca="1">IF(DescriptionOk,A360+1,"")</f>
        <v>342</v>
      </c>
      <c r="B361" s="40" t="str">
        <f t="shared" ca="1" si="50"/>
        <v/>
      </c>
      <c r="C361" s="13" t="str">
        <f t="shared" ca="1" si="58"/>
        <v/>
      </c>
      <c r="D361" s="13" t="str">
        <f ca="1">IF(CRDAvantMensualite="","",IF(CRDAvantMensualite&lt;MontantMensualité0,CRDAvantMensualite*(1+(TauxNominalEmprunt+TAEA)/12),MontantMensualité0))</f>
        <v/>
      </c>
      <c r="E361" s="13" t="str">
        <f t="shared" ca="1" si="51"/>
        <v/>
      </c>
      <c r="F361" s="13" t="str">
        <f ca="1">IF(CRDAvantMensualite&lt;&gt;"",CRDAvantMensualite*(TauxNominalEmprunt/NbMensualitésParAn0),"")</f>
        <v/>
      </c>
      <c r="G361" s="13" t="str">
        <f t="shared" ca="1" si="52"/>
        <v/>
      </c>
      <c r="H361" s="13" t="str">
        <f t="shared" ca="1" si="56"/>
        <v/>
      </c>
      <c r="I361" s="46"/>
      <c r="J361" s="21" t="str">
        <f t="shared" ca="1" si="53"/>
        <v/>
      </c>
      <c r="K361" s="14" t="str">
        <f t="shared" ca="1" si="57"/>
        <v/>
      </c>
      <c r="L361" s="14" t="str">
        <f ca="1">IF(OR(RemboursementAnticipé="",RemboursementAnticipé=0),"",IF(AND(RemboursementAnticipé&gt;0,IRAouinon="OUI"),MIN(0.03*(CRDAvantMensualite-MontantMensualité),TauxNominalEmprunt/2*J361),""))</f>
        <v/>
      </c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34" t="str">
        <f t="shared" ca="1" si="59"/>
        <v/>
      </c>
      <c r="AB361" s="34" t="str">
        <f ca="1">IF(CRDAvantMensualite2="","",IF(CRDAvantMensualite2&lt;MontantMensualité0,CRDAvantMensualite2*(1+(TauxNominalEmprunt+TAEA)/12),MontantMensualité0))</f>
        <v/>
      </c>
      <c r="AC361" s="35" t="str">
        <f t="shared" ca="1" si="54"/>
        <v/>
      </c>
      <c r="AD361" s="35" t="str">
        <f ca="1">IF(CRDAvantMensualite2&lt;&gt;"",CRDAvantMensualite2*(TauxNominalEmprunt/NbMensualitésParAn0),"")</f>
        <v/>
      </c>
      <c r="AE361" s="35" t="str">
        <f t="shared" ca="1" si="55"/>
        <v/>
      </c>
    </row>
    <row r="362" spans="1:31" x14ac:dyDescent="0.25">
      <c r="A362" s="38">
        <f ca="1">IF(DescriptionOk,A361+1,"")</f>
        <v>343</v>
      </c>
      <c r="B362" s="40" t="str">
        <f t="shared" ca="1" si="50"/>
        <v/>
      </c>
      <c r="C362" s="13" t="str">
        <f t="shared" ca="1" si="58"/>
        <v/>
      </c>
      <c r="D362" s="13" t="str">
        <f ca="1">IF(CRDAvantMensualite="","",IF(CRDAvantMensualite&lt;MontantMensualité0,CRDAvantMensualite*(1+(TauxNominalEmprunt+TAEA)/12),MontantMensualité0))</f>
        <v/>
      </c>
      <c r="E362" s="13" t="str">
        <f t="shared" ca="1" si="51"/>
        <v/>
      </c>
      <c r="F362" s="13" t="str">
        <f ca="1">IF(CRDAvantMensualite&lt;&gt;"",CRDAvantMensualite*(TauxNominalEmprunt/NbMensualitésParAn0),"")</f>
        <v/>
      </c>
      <c r="G362" s="13" t="str">
        <f t="shared" ca="1" si="52"/>
        <v/>
      </c>
      <c r="H362" s="13" t="str">
        <f t="shared" ca="1" si="56"/>
        <v/>
      </c>
      <c r="I362" s="46"/>
      <c r="J362" s="21" t="str">
        <f t="shared" ca="1" si="53"/>
        <v/>
      </c>
      <c r="K362" s="14" t="str">
        <f t="shared" ca="1" si="57"/>
        <v/>
      </c>
      <c r="L362" s="14" t="str">
        <f ca="1">IF(OR(RemboursementAnticipé="",RemboursementAnticipé=0),"",IF(AND(RemboursementAnticipé&gt;0,IRAouinon="OUI"),MIN(0.03*(CRDAvantMensualite-MontantMensualité),TauxNominalEmprunt/2*J362),""))</f>
        <v/>
      </c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34" t="str">
        <f t="shared" ca="1" si="59"/>
        <v/>
      </c>
      <c r="AB362" s="34" t="str">
        <f ca="1">IF(CRDAvantMensualite2="","",IF(CRDAvantMensualite2&lt;MontantMensualité0,CRDAvantMensualite2*(1+(TauxNominalEmprunt+TAEA)/12),MontantMensualité0))</f>
        <v/>
      </c>
      <c r="AC362" s="35" t="str">
        <f t="shared" ca="1" si="54"/>
        <v/>
      </c>
      <c r="AD362" s="35" t="str">
        <f ca="1">IF(CRDAvantMensualite2&lt;&gt;"",CRDAvantMensualite2*(TauxNominalEmprunt/NbMensualitésParAn0),"")</f>
        <v/>
      </c>
      <c r="AE362" s="35" t="str">
        <f t="shared" ca="1" si="55"/>
        <v/>
      </c>
    </row>
    <row r="363" spans="1:31" x14ac:dyDescent="0.25">
      <c r="A363" s="38">
        <f ca="1">IF(DescriptionOk,A362+1,"")</f>
        <v>344</v>
      </c>
      <c r="B363" s="40" t="str">
        <f t="shared" ca="1" si="50"/>
        <v/>
      </c>
      <c r="C363" s="13" t="str">
        <f t="shared" ca="1" si="58"/>
        <v/>
      </c>
      <c r="D363" s="13" t="str">
        <f ca="1">IF(CRDAvantMensualite="","",IF(CRDAvantMensualite&lt;MontantMensualité0,CRDAvantMensualite*(1+(TauxNominalEmprunt+TAEA)/12),MontantMensualité0))</f>
        <v/>
      </c>
      <c r="E363" s="13" t="str">
        <f t="shared" ca="1" si="51"/>
        <v/>
      </c>
      <c r="F363" s="13" t="str">
        <f ca="1">IF(CRDAvantMensualite&lt;&gt;"",CRDAvantMensualite*(TauxNominalEmprunt/NbMensualitésParAn0),"")</f>
        <v/>
      </c>
      <c r="G363" s="13" t="str">
        <f t="shared" ca="1" si="52"/>
        <v/>
      </c>
      <c r="H363" s="13" t="str">
        <f t="shared" ca="1" si="56"/>
        <v/>
      </c>
      <c r="I363" s="46"/>
      <c r="J363" s="21" t="str">
        <f t="shared" ca="1" si="53"/>
        <v/>
      </c>
      <c r="K363" s="14" t="str">
        <f t="shared" ca="1" si="57"/>
        <v/>
      </c>
      <c r="L363" s="14" t="str">
        <f ca="1">IF(OR(RemboursementAnticipé="",RemboursementAnticipé=0),"",IF(AND(RemboursementAnticipé&gt;0,IRAouinon="OUI"),MIN(0.03*(CRDAvantMensualite-MontantMensualité),TauxNominalEmprunt/2*J363),""))</f>
        <v/>
      </c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34" t="str">
        <f t="shared" ca="1" si="59"/>
        <v/>
      </c>
      <c r="AB363" s="34" t="str">
        <f ca="1">IF(CRDAvantMensualite2="","",IF(CRDAvantMensualite2&lt;MontantMensualité0,CRDAvantMensualite2*(1+(TauxNominalEmprunt+TAEA)/12),MontantMensualité0))</f>
        <v/>
      </c>
      <c r="AC363" s="35" t="str">
        <f t="shared" ca="1" si="54"/>
        <v/>
      </c>
      <c r="AD363" s="35" t="str">
        <f ca="1">IF(CRDAvantMensualite2&lt;&gt;"",CRDAvantMensualite2*(TauxNominalEmprunt/NbMensualitésParAn0),"")</f>
        <v/>
      </c>
      <c r="AE363" s="35" t="str">
        <f t="shared" ca="1" si="55"/>
        <v/>
      </c>
    </row>
    <row r="364" spans="1:31" x14ac:dyDescent="0.25">
      <c r="A364" s="38">
        <f ca="1">IF(DescriptionOk,A363+1,"")</f>
        <v>345</v>
      </c>
      <c r="B364" s="40" t="str">
        <f t="shared" ca="1" si="50"/>
        <v/>
      </c>
      <c r="C364" s="13" t="str">
        <f t="shared" ca="1" si="58"/>
        <v/>
      </c>
      <c r="D364" s="13" t="str">
        <f ca="1">IF(CRDAvantMensualite="","",IF(CRDAvantMensualite&lt;MontantMensualité0,CRDAvantMensualite*(1+(TauxNominalEmprunt+TAEA)/12),MontantMensualité0))</f>
        <v/>
      </c>
      <c r="E364" s="13" t="str">
        <f t="shared" ca="1" si="51"/>
        <v/>
      </c>
      <c r="F364" s="13" t="str">
        <f ca="1">IF(CRDAvantMensualite&lt;&gt;"",CRDAvantMensualite*(TauxNominalEmprunt/NbMensualitésParAn0),"")</f>
        <v/>
      </c>
      <c r="G364" s="13" t="str">
        <f t="shared" ca="1" si="52"/>
        <v/>
      </c>
      <c r="H364" s="13" t="str">
        <f t="shared" ca="1" si="56"/>
        <v/>
      </c>
      <c r="I364" s="46"/>
      <c r="J364" s="21" t="str">
        <f t="shared" ca="1" si="53"/>
        <v/>
      </c>
      <c r="K364" s="14" t="str">
        <f t="shared" ca="1" si="57"/>
        <v/>
      </c>
      <c r="L364" s="14" t="str">
        <f ca="1">IF(OR(RemboursementAnticipé="",RemboursementAnticipé=0),"",IF(AND(RemboursementAnticipé&gt;0,IRAouinon="OUI"),MIN(0.03*(CRDAvantMensualite-MontantMensualité),TauxNominalEmprunt/2*J364),""))</f>
        <v/>
      </c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34" t="str">
        <f t="shared" ca="1" si="59"/>
        <v/>
      </c>
      <c r="AB364" s="34" t="str">
        <f ca="1">IF(CRDAvantMensualite2="","",IF(CRDAvantMensualite2&lt;MontantMensualité0,CRDAvantMensualite2*(1+(TauxNominalEmprunt+TAEA)/12),MontantMensualité0))</f>
        <v/>
      </c>
      <c r="AC364" s="35" t="str">
        <f t="shared" ca="1" si="54"/>
        <v/>
      </c>
      <c r="AD364" s="35" t="str">
        <f ca="1">IF(CRDAvantMensualite2&lt;&gt;"",CRDAvantMensualite2*(TauxNominalEmprunt/NbMensualitésParAn0),"")</f>
        <v/>
      </c>
      <c r="AE364" s="35" t="str">
        <f t="shared" ca="1" si="55"/>
        <v/>
      </c>
    </row>
    <row r="365" spans="1:31" x14ac:dyDescent="0.25">
      <c r="A365" s="38">
        <f ca="1">IF(DescriptionOk,A364+1,"")</f>
        <v>346</v>
      </c>
      <c r="B365" s="40" t="str">
        <f t="shared" ca="1" si="50"/>
        <v/>
      </c>
      <c r="C365" s="13" t="str">
        <f t="shared" ca="1" si="58"/>
        <v/>
      </c>
      <c r="D365" s="13" t="str">
        <f ca="1">IF(CRDAvantMensualite="","",IF(CRDAvantMensualite&lt;MontantMensualité0,CRDAvantMensualite*(1+(TauxNominalEmprunt+TAEA)/12),MontantMensualité0))</f>
        <v/>
      </c>
      <c r="E365" s="13" t="str">
        <f t="shared" ca="1" si="51"/>
        <v/>
      </c>
      <c r="F365" s="13" t="str">
        <f ca="1">IF(CRDAvantMensualite&lt;&gt;"",CRDAvantMensualite*(TauxNominalEmprunt/NbMensualitésParAn0),"")</f>
        <v/>
      </c>
      <c r="G365" s="13" t="str">
        <f t="shared" ca="1" si="52"/>
        <v/>
      </c>
      <c r="H365" s="13" t="str">
        <f t="shared" ca="1" si="56"/>
        <v/>
      </c>
      <c r="I365" s="46"/>
      <c r="J365" s="21" t="str">
        <f t="shared" ca="1" si="53"/>
        <v/>
      </c>
      <c r="K365" s="14" t="str">
        <f t="shared" ca="1" si="57"/>
        <v/>
      </c>
      <c r="L365" s="14" t="str">
        <f ca="1">IF(OR(RemboursementAnticipé="",RemboursementAnticipé=0),"",IF(AND(RemboursementAnticipé&gt;0,IRAouinon="OUI"),MIN(0.03*(CRDAvantMensualite-MontantMensualité),TauxNominalEmprunt/2*J365),""))</f>
        <v/>
      </c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34" t="str">
        <f t="shared" ca="1" si="59"/>
        <v/>
      </c>
      <c r="AB365" s="34" t="str">
        <f ca="1">IF(CRDAvantMensualite2="","",IF(CRDAvantMensualite2&lt;MontantMensualité0,CRDAvantMensualite2*(1+(TauxNominalEmprunt+TAEA)/12),MontantMensualité0))</f>
        <v/>
      </c>
      <c r="AC365" s="35" t="str">
        <f t="shared" ca="1" si="54"/>
        <v/>
      </c>
      <c r="AD365" s="35" t="str">
        <f ca="1">IF(CRDAvantMensualite2&lt;&gt;"",CRDAvantMensualite2*(TauxNominalEmprunt/NbMensualitésParAn0),"")</f>
        <v/>
      </c>
      <c r="AE365" s="35" t="str">
        <f t="shared" ca="1" si="55"/>
        <v/>
      </c>
    </row>
    <row r="366" spans="1:31" x14ac:dyDescent="0.25">
      <c r="A366" s="38">
        <f ca="1">IF(DescriptionOk,A365+1,"")</f>
        <v>347</v>
      </c>
      <c r="B366" s="40" t="str">
        <f t="shared" ca="1" si="50"/>
        <v/>
      </c>
      <c r="C366" s="13" t="str">
        <f t="shared" ca="1" si="58"/>
        <v/>
      </c>
      <c r="D366" s="13" t="str">
        <f ca="1">IF(CRDAvantMensualite="","",IF(CRDAvantMensualite&lt;MontantMensualité0,CRDAvantMensualite*(1+(TauxNominalEmprunt+TAEA)/12),MontantMensualité0))</f>
        <v/>
      </c>
      <c r="E366" s="13" t="str">
        <f t="shared" ca="1" si="51"/>
        <v/>
      </c>
      <c r="F366" s="13" t="str">
        <f ca="1">IF(CRDAvantMensualite&lt;&gt;"",CRDAvantMensualite*(TauxNominalEmprunt/NbMensualitésParAn0),"")</f>
        <v/>
      </c>
      <c r="G366" s="13" t="str">
        <f t="shared" ca="1" si="52"/>
        <v/>
      </c>
      <c r="H366" s="13" t="str">
        <f t="shared" ca="1" si="56"/>
        <v/>
      </c>
      <c r="I366" s="46"/>
      <c r="J366" s="21" t="str">
        <f t="shared" ca="1" si="53"/>
        <v/>
      </c>
      <c r="K366" s="14" t="str">
        <f t="shared" ca="1" si="57"/>
        <v/>
      </c>
      <c r="L366" s="14" t="str">
        <f ca="1">IF(OR(RemboursementAnticipé="",RemboursementAnticipé=0),"",IF(AND(RemboursementAnticipé&gt;0,IRAouinon="OUI"),MIN(0.03*(CRDAvantMensualite-MontantMensualité),TauxNominalEmprunt/2*J366),""))</f>
        <v/>
      </c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34" t="str">
        <f t="shared" ca="1" si="59"/>
        <v/>
      </c>
      <c r="AB366" s="34" t="str">
        <f ca="1">IF(CRDAvantMensualite2="","",IF(CRDAvantMensualite2&lt;MontantMensualité0,CRDAvantMensualite2*(1+(TauxNominalEmprunt+TAEA)/12),MontantMensualité0))</f>
        <v/>
      </c>
      <c r="AC366" s="35" t="str">
        <f t="shared" ca="1" si="54"/>
        <v/>
      </c>
      <c r="AD366" s="35" t="str">
        <f ca="1">IF(CRDAvantMensualite2&lt;&gt;"",CRDAvantMensualite2*(TauxNominalEmprunt/NbMensualitésParAn0),"")</f>
        <v/>
      </c>
      <c r="AE366" s="35" t="str">
        <f t="shared" ca="1" si="55"/>
        <v/>
      </c>
    </row>
    <row r="367" spans="1:31" x14ac:dyDescent="0.25">
      <c r="A367" s="39">
        <f ca="1">IF(DescriptionOk,A366+1,"")</f>
        <v>348</v>
      </c>
      <c r="B367" s="41" t="str">
        <f t="shared" ca="1" si="50"/>
        <v/>
      </c>
      <c r="C367" s="16" t="str">
        <f t="shared" ca="1" si="58"/>
        <v/>
      </c>
      <c r="D367" s="16" t="str">
        <f ca="1">IF(CRDAvantMensualite="","",IF(CRDAvantMensualite&lt;MontantMensualité0,CRDAvantMensualite*(1+(TauxNominalEmprunt+TAEA)/12),MontantMensualité0))</f>
        <v/>
      </c>
      <c r="E367" s="16" t="str">
        <f t="shared" ca="1" si="51"/>
        <v/>
      </c>
      <c r="F367" s="16" t="str">
        <f ca="1">IF(CRDAvantMensualite&lt;&gt;"",CRDAvantMensualite*(TauxNominalEmprunt/NbMensualitésParAn0),"")</f>
        <v/>
      </c>
      <c r="G367" s="16" t="str">
        <f t="shared" ca="1" si="52"/>
        <v/>
      </c>
      <c r="H367" s="16" t="str">
        <f t="shared" ca="1" si="56"/>
        <v/>
      </c>
      <c r="I367" s="46"/>
      <c r="J367" s="22" t="str">
        <f t="shared" ca="1" si="53"/>
        <v/>
      </c>
      <c r="K367" s="15" t="str">
        <f t="shared" ca="1" si="57"/>
        <v/>
      </c>
      <c r="L367" s="15" t="str">
        <f ca="1">IF(OR(RemboursementAnticipé="",RemboursementAnticipé=0),"",IF(AND(RemboursementAnticipé&gt;0,IRAouinon="OUI"),MIN(0.03*(CRDAvantMensualite-MontantMensualité),TauxNominalEmprunt/2*J367),""))</f>
        <v/>
      </c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34" t="str">
        <f t="shared" ca="1" si="59"/>
        <v/>
      </c>
      <c r="AB367" s="34" t="str">
        <f ca="1">IF(CRDAvantMensualite2="","",IF(CRDAvantMensualite2&lt;MontantMensualité0,CRDAvantMensualite2*(1+(TauxNominalEmprunt+TAEA)/12),MontantMensualité0))</f>
        <v/>
      </c>
      <c r="AC367" s="35" t="str">
        <f t="shared" ca="1" si="54"/>
        <v/>
      </c>
      <c r="AD367" s="35" t="str">
        <f ca="1">IF(CRDAvantMensualite2&lt;&gt;"",CRDAvantMensualite2*(TauxNominalEmprunt/NbMensualitésParAn0),"")</f>
        <v/>
      </c>
      <c r="AE367" s="35" t="str">
        <f t="shared" ca="1" si="55"/>
        <v/>
      </c>
    </row>
    <row r="368" spans="1:31" x14ac:dyDescent="0.25">
      <c r="A368" s="38">
        <f ca="1">IF(DescriptionOk,A367+1,"")</f>
        <v>349</v>
      </c>
      <c r="B368" s="40" t="str">
        <f t="shared" ca="1" si="50"/>
        <v/>
      </c>
      <c r="C368" s="13" t="str">
        <f t="shared" ca="1" si="58"/>
        <v/>
      </c>
      <c r="D368" s="13" t="str">
        <f ca="1">IF(CRDAvantMensualite="","",IF(CRDAvantMensualite&lt;MontantMensualité0,CRDAvantMensualite*(1+(TauxNominalEmprunt+TAEA)/12),MontantMensualité0))</f>
        <v/>
      </c>
      <c r="E368" s="13" t="str">
        <f t="shared" ca="1" si="51"/>
        <v/>
      </c>
      <c r="F368" s="13" t="str">
        <f ca="1">IF(CRDAvantMensualite&lt;&gt;"",CRDAvantMensualite*(TauxNominalEmprunt/NbMensualitésParAn0),"")</f>
        <v/>
      </c>
      <c r="G368" s="13" t="str">
        <f t="shared" ca="1" si="52"/>
        <v/>
      </c>
      <c r="H368" s="13" t="str">
        <f t="shared" ca="1" si="56"/>
        <v/>
      </c>
      <c r="I368" s="46"/>
      <c r="J368" s="21" t="str">
        <f t="shared" ca="1" si="53"/>
        <v/>
      </c>
      <c r="K368" s="14" t="str">
        <f t="shared" ca="1" si="57"/>
        <v/>
      </c>
      <c r="L368" s="14" t="str">
        <f ca="1">IF(OR(RemboursementAnticipé="",RemboursementAnticipé=0),"",IF(AND(RemboursementAnticipé&gt;0,IRAouinon="OUI"),MIN(0.03*(CRDAvantMensualite-MontantMensualité),TauxNominalEmprunt/2*J368),""))</f>
        <v/>
      </c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34" t="str">
        <f t="shared" ca="1" si="59"/>
        <v/>
      </c>
      <c r="AB368" s="34" t="str">
        <f ca="1">IF(CRDAvantMensualite2="","",IF(CRDAvantMensualite2&lt;MontantMensualité0,CRDAvantMensualite2*(1+(TauxNominalEmprunt+TAEA)/12),MontantMensualité0))</f>
        <v/>
      </c>
      <c r="AC368" s="35" t="str">
        <f t="shared" ca="1" si="54"/>
        <v/>
      </c>
      <c r="AD368" s="35" t="str">
        <f ca="1">IF(CRDAvantMensualite2&lt;&gt;"",CRDAvantMensualite2*(TauxNominalEmprunt/NbMensualitésParAn0),"")</f>
        <v/>
      </c>
      <c r="AE368" s="35" t="str">
        <f t="shared" ca="1" si="55"/>
        <v/>
      </c>
    </row>
    <row r="369" spans="1:31" x14ac:dyDescent="0.25">
      <c r="A369" s="38">
        <f ca="1">IF(DescriptionOk,A368+1,"")</f>
        <v>350</v>
      </c>
      <c r="B369" s="40" t="str">
        <f t="shared" ca="1" si="50"/>
        <v/>
      </c>
      <c r="C369" s="13" t="str">
        <f t="shared" ca="1" si="58"/>
        <v/>
      </c>
      <c r="D369" s="13" t="str">
        <f ca="1">IF(CRDAvantMensualite="","",IF(CRDAvantMensualite&lt;MontantMensualité0,CRDAvantMensualite*(1+(TauxNominalEmprunt+TAEA)/12),MontantMensualité0))</f>
        <v/>
      </c>
      <c r="E369" s="13" t="str">
        <f t="shared" ca="1" si="51"/>
        <v/>
      </c>
      <c r="F369" s="13" t="str">
        <f ca="1">IF(CRDAvantMensualite&lt;&gt;"",CRDAvantMensualite*(TauxNominalEmprunt/NbMensualitésParAn0),"")</f>
        <v/>
      </c>
      <c r="G369" s="13" t="str">
        <f t="shared" ca="1" si="52"/>
        <v/>
      </c>
      <c r="H369" s="13" t="str">
        <f t="shared" ca="1" si="56"/>
        <v/>
      </c>
      <c r="I369" s="46"/>
      <c r="J369" s="21" t="str">
        <f t="shared" ca="1" si="53"/>
        <v/>
      </c>
      <c r="K369" s="14" t="str">
        <f t="shared" ca="1" si="57"/>
        <v/>
      </c>
      <c r="L369" s="14" t="str">
        <f ca="1">IF(OR(RemboursementAnticipé="",RemboursementAnticipé=0),"",IF(AND(RemboursementAnticipé&gt;0,IRAouinon="OUI"),MIN(0.03*(CRDAvantMensualite-MontantMensualité),TauxNominalEmprunt/2*J369),""))</f>
        <v/>
      </c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34" t="str">
        <f t="shared" ca="1" si="59"/>
        <v/>
      </c>
      <c r="AB369" s="34" t="str">
        <f ca="1">IF(CRDAvantMensualite2="","",IF(CRDAvantMensualite2&lt;MontantMensualité0,CRDAvantMensualite2*(1+(TauxNominalEmprunt+TAEA)/12),MontantMensualité0))</f>
        <v/>
      </c>
      <c r="AC369" s="35" t="str">
        <f t="shared" ca="1" si="54"/>
        <v/>
      </c>
      <c r="AD369" s="35" t="str">
        <f ca="1">IF(CRDAvantMensualite2&lt;&gt;"",CRDAvantMensualite2*(TauxNominalEmprunt/NbMensualitésParAn0),"")</f>
        <v/>
      </c>
      <c r="AE369" s="35" t="str">
        <f t="shared" ca="1" si="55"/>
        <v/>
      </c>
    </row>
    <row r="370" spans="1:31" x14ac:dyDescent="0.25">
      <c r="A370" s="38">
        <f ca="1">IF(DescriptionOk,A369+1,"")</f>
        <v>351</v>
      </c>
      <c r="B370" s="40" t="str">
        <f t="shared" ca="1" si="50"/>
        <v/>
      </c>
      <c r="C370" s="13" t="str">
        <f t="shared" ca="1" si="58"/>
        <v/>
      </c>
      <c r="D370" s="13" t="str">
        <f ca="1">IF(CRDAvantMensualite="","",IF(CRDAvantMensualite&lt;MontantMensualité0,CRDAvantMensualite*(1+(TauxNominalEmprunt+TAEA)/12),MontantMensualité0))</f>
        <v/>
      </c>
      <c r="E370" s="13" t="str">
        <f t="shared" ca="1" si="51"/>
        <v/>
      </c>
      <c r="F370" s="13" t="str">
        <f ca="1">IF(CRDAvantMensualite&lt;&gt;"",CRDAvantMensualite*(TauxNominalEmprunt/NbMensualitésParAn0),"")</f>
        <v/>
      </c>
      <c r="G370" s="13" t="str">
        <f t="shared" ca="1" si="52"/>
        <v/>
      </c>
      <c r="H370" s="13" t="str">
        <f t="shared" ca="1" si="56"/>
        <v/>
      </c>
      <c r="I370" s="46"/>
      <c r="J370" s="21" t="str">
        <f t="shared" ca="1" si="53"/>
        <v/>
      </c>
      <c r="K370" s="14" t="str">
        <f t="shared" ca="1" si="57"/>
        <v/>
      </c>
      <c r="L370" s="14" t="str">
        <f ca="1">IF(OR(RemboursementAnticipé="",RemboursementAnticipé=0),"",IF(AND(RemboursementAnticipé&gt;0,IRAouinon="OUI"),MIN(0.03*(CRDAvantMensualite-MontantMensualité),TauxNominalEmprunt/2*J370),""))</f>
        <v/>
      </c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34" t="str">
        <f t="shared" ca="1" si="59"/>
        <v/>
      </c>
      <c r="AB370" s="34" t="str">
        <f ca="1">IF(CRDAvantMensualite2="","",IF(CRDAvantMensualite2&lt;MontantMensualité0,CRDAvantMensualite2*(1+(TauxNominalEmprunt+TAEA)/12),MontantMensualité0))</f>
        <v/>
      </c>
      <c r="AC370" s="35" t="str">
        <f t="shared" ca="1" si="54"/>
        <v/>
      </c>
      <c r="AD370" s="35" t="str">
        <f ca="1">IF(CRDAvantMensualite2&lt;&gt;"",CRDAvantMensualite2*(TauxNominalEmprunt/NbMensualitésParAn0),"")</f>
        <v/>
      </c>
      <c r="AE370" s="35" t="str">
        <f t="shared" ca="1" si="55"/>
        <v/>
      </c>
    </row>
    <row r="371" spans="1:31" x14ac:dyDescent="0.25">
      <c r="A371" s="38">
        <f ca="1">IF(DescriptionOk,A370+1,"")</f>
        <v>352</v>
      </c>
      <c r="B371" s="40" t="str">
        <f t="shared" ca="1" si="50"/>
        <v/>
      </c>
      <c r="C371" s="13" t="str">
        <f t="shared" ca="1" si="58"/>
        <v/>
      </c>
      <c r="D371" s="13" t="str">
        <f ca="1">IF(CRDAvantMensualite="","",IF(CRDAvantMensualite&lt;MontantMensualité0,CRDAvantMensualite*(1+(TauxNominalEmprunt+TAEA)/12),MontantMensualité0))</f>
        <v/>
      </c>
      <c r="E371" s="13" t="str">
        <f t="shared" ca="1" si="51"/>
        <v/>
      </c>
      <c r="F371" s="13" t="str">
        <f ca="1">IF(CRDAvantMensualite&lt;&gt;"",CRDAvantMensualite*(TauxNominalEmprunt/NbMensualitésParAn0),"")</f>
        <v/>
      </c>
      <c r="G371" s="13" t="str">
        <f t="shared" ca="1" si="52"/>
        <v/>
      </c>
      <c r="H371" s="13" t="str">
        <f t="shared" ca="1" si="56"/>
        <v/>
      </c>
      <c r="I371" s="46"/>
      <c r="J371" s="21" t="str">
        <f t="shared" ca="1" si="53"/>
        <v/>
      </c>
      <c r="K371" s="14" t="str">
        <f t="shared" ca="1" si="57"/>
        <v/>
      </c>
      <c r="L371" s="14" t="str">
        <f ca="1">IF(OR(RemboursementAnticipé="",RemboursementAnticipé=0),"",IF(AND(RemboursementAnticipé&gt;0,IRAouinon="OUI"),MIN(0.03*(CRDAvantMensualite-MontantMensualité),TauxNominalEmprunt/2*J371),""))</f>
        <v/>
      </c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34" t="str">
        <f t="shared" ca="1" si="59"/>
        <v/>
      </c>
      <c r="AB371" s="34" t="str">
        <f ca="1">IF(CRDAvantMensualite2="","",IF(CRDAvantMensualite2&lt;MontantMensualité0,CRDAvantMensualite2*(1+(TauxNominalEmprunt+TAEA)/12),MontantMensualité0))</f>
        <v/>
      </c>
      <c r="AC371" s="35" t="str">
        <f t="shared" ca="1" si="54"/>
        <v/>
      </c>
      <c r="AD371" s="35" t="str">
        <f ca="1">IF(CRDAvantMensualite2&lt;&gt;"",CRDAvantMensualite2*(TauxNominalEmprunt/NbMensualitésParAn0),"")</f>
        <v/>
      </c>
      <c r="AE371" s="35" t="str">
        <f t="shared" ca="1" si="55"/>
        <v/>
      </c>
    </row>
    <row r="372" spans="1:31" x14ac:dyDescent="0.25">
      <c r="A372" s="38">
        <f ca="1">IF(DescriptionOk,A371+1,"")</f>
        <v>353</v>
      </c>
      <c r="B372" s="40" t="str">
        <f t="shared" ca="1" si="50"/>
        <v/>
      </c>
      <c r="C372" s="13" t="str">
        <f t="shared" ca="1" si="58"/>
        <v/>
      </c>
      <c r="D372" s="13" t="str">
        <f ca="1">IF(CRDAvantMensualite="","",IF(CRDAvantMensualite&lt;MontantMensualité0,CRDAvantMensualite*(1+(TauxNominalEmprunt+TAEA)/12),MontantMensualité0))</f>
        <v/>
      </c>
      <c r="E372" s="13" t="str">
        <f t="shared" ca="1" si="51"/>
        <v/>
      </c>
      <c r="F372" s="13" t="str">
        <f ca="1">IF(CRDAvantMensualite&lt;&gt;"",CRDAvantMensualite*(TauxNominalEmprunt/NbMensualitésParAn0),"")</f>
        <v/>
      </c>
      <c r="G372" s="13" t="str">
        <f t="shared" ca="1" si="52"/>
        <v/>
      </c>
      <c r="H372" s="13" t="str">
        <f t="shared" ca="1" si="56"/>
        <v/>
      </c>
      <c r="I372" s="46"/>
      <c r="J372" s="21" t="str">
        <f t="shared" ca="1" si="53"/>
        <v/>
      </c>
      <c r="K372" s="14" t="str">
        <f t="shared" ca="1" si="57"/>
        <v/>
      </c>
      <c r="L372" s="14" t="str">
        <f ca="1">IF(OR(RemboursementAnticipé="",RemboursementAnticipé=0),"",IF(AND(RemboursementAnticipé&gt;0,IRAouinon="OUI"),MIN(0.03*(CRDAvantMensualite-MontantMensualité),TauxNominalEmprunt/2*J372),""))</f>
        <v/>
      </c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34" t="str">
        <f t="shared" ca="1" si="59"/>
        <v/>
      </c>
      <c r="AB372" s="34" t="str">
        <f ca="1">IF(CRDAvantMensualite2="","",IF(CRDAvantMensualite2&lt;MontantMensualité0,CRDAvantMensualite2*(1+(TauxNominalEmprunt+TAEA)/12),MontantMensualité0))</f>
        <v/>
      </c>
      <c r="AC372" s="35" t="str">
        <f t="shared" ca="1" si="54"/>
        <v/>
      </c>
      <c r="AD372" s="35" t="str">
        <f ca="1">IF(CRDAvantMensualite2&lt;&gt;"",CRDAvantMensualite2*(TauxNominalEmprunt/NbMensualitésParAn0),"")</f>
        <v/>
      </c>
      <c r="AE372" s="35" t="str">
        <f t="shared" ca="1" si="55"/>
        <v/>
      </c>
    </row>
    <row r="373" spans="1:31" x14ac:dyDescent="0.25">
      <c r="A373" s="38">
        <f ca="1">IF(DescriptionOk,A372+1,"")</f>
        <v>354</v>
      </c>
      <c r="B373" s="40" t="str">
        <f t="shared" ca="1" si="50"/>
        <v/>
      </c>
      <c r="C373" s="13" t="str">
        <f t="shared" ca="1" si="58"/>
        <v/>
      </c>
      <c r="D373" s="13" t="str">
        <f ca="1">IF(CRDAvantMensualite="","",IF(CRDAvantMensualite&lt;MontantMensualité0,CRDAvantMensualite*(1+(TauxNominalEmprunt+TAEA)/12),MontantMensualité0))</f>
        <v/>
      </c>
      <c r="E373" s="13" t="str">
        <f t="shared" ca="1" si="51"/>
        <v/>
      </c>
      <c r="F373" s="13" t="str">
        <f ca="1">IF(CRDAvantMensualite&lt;&gt;"",CRDAvantMensualite*(TauxNominalEmprunt/NbMensualitésParAn0),"")</f>
        <v/>
      </c>
      <c r="G373" s="13" t="str">
        <f t="shared" ca="1" si="52"/>
        <v/>
      </c>
      <c r="H373" s="13" t="str">
        <f t="shared" ca="1" si="56"/>
        <v/>
      </c>
      <c r="I373" s="46"/>
      <c r="J373" s="21" t="str">
        <f t="shared" ca="1" si="53"/>
        <v/>
      </c>
      <c r="K373" s="14" t="str">
        <f t="shared" ca="1" si="57"/>
        <v/>
      </c>
      <c r="L373" s="14" t="str">
        <f ca="1">IF(OR(RemboursementAnticipé="",RemboursementAnticipé=0),"",IF(AND(RemboursementAnticipé&gt;0,IRAouinon="OUI"),MIN(0.03*(CRDAvantMensualite-MontantMensualité),TauxNominalEmprunt/2*J373),""))</f>
        <v/>
      </c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34" t="str">
        <f t="shared" ca="1" si="59"/>
        <v/>
      </c>
      <c r="AB373" s="34" t="str">
        <f ca="1">IF(CRDAvantMensualite2="","",IF(CRDAvantMensualite2&lt;MontantMensualité0,CRDAvantMensualite2*(1+(TauxNominalEmprunt+TAEA)/12),MontantMensualité0))</f>
        <v/>
      </c>
      <c r="AC373" s="35" t="str">
        <f t="shared" ca="1" si="54"/>
        <v/>
      </c>
      <c r="AD373" s="35" t="str">
        <f ca="1">IF(CRDAvantMensualite2&lt;&gt;"",CRDAvantMensualite2*(TauxNominalEmprunt/NbMensualitésParAn0),"")</f>
        <v/>
      </c>
      <c r="AE373" s="35" t="str">
        <f t="shared" ca="1" si="55"/>
        <v/>
      </c>
    </row>
    <row r="374" spans="1:31" x14ac:dyDescent="0.25">
      <c r="A374" s="38">
        <f ca="1">IF(DescriptionOk,A373+1,"")</f>
        <v>355</v>
      </c>
      <c r="B374" s="40" t="str">
        <f t="shared" ca="1" si="50"/>
        <v/>
      </c>
      <c r="C374" s="13" t="str">
        <f t="shared" ca="1" si="58"/>
        <v/>
      </c>
      <c r="D374" s="13" t="str">
        <f ca="1">IF(CRDAvantMensualite="","",IF(CRDAvantMensualite&lt;MontantMensualité0,CRDAvantMensualite*(1+(TauxNominalEmprunt+TAEA)/12),MontantMensualité0))</f>
        <v/>
      </c>
      <c r="E374" s="13" t="str">
        <f t="shared" ca="1" si="51"/>
        <v/>
      </c>
      <c r="F374" s="13" t="str">
        <f ca="1">IF(CRDAvantMensualite&lt;&gt;"",CRDAvantMensualite*(TauxNominalEmprunt/NbMensualitésParAn0),"")</f>
        <v/>
      </c>
      <c r="G374" s="13" t="str">
        <f t="shared" ca="1" si="52"/>
        <v/>
      </c>
      <c r="H374" s="13" t="str">
        <f t="shared" ca="1" si="56"/>
        <v/>
      </c>
      <c r="I374" s="46"/>
      <c r="J374" s="21" t="str">
        <f t="shared" ca="1" si="53"/>
        <v/>
      </c>
      <c r="K374" s="14" t="str">
        <f t="shared" ca="1" si="57"/>
        <v/>
      </c>
      <c r="L374" s="14" t="str">
        <f ca="1">IF(OR(RemboursementAnticipé="",RemboursementAnticipé=0),"",IF(AND(RemboursementAnticipé&gt;0,IRAouinon="OUI"),MIN(0.03*(CRDAvantMensualite-MontantMensualité),TauxNominalEmprunt/2*J374),""))</f>
        <v/>
      </c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34" t="str">
        <f t="shared" ca="1" si="59"/>
        <v/>
      </c>
      <c r="AB374" s="34" t="str">
        <f ca="1">IF(CRDAvantMensualite2="","",IF(CRDAvantMensualite2&lt;MontantMensualité0,CRDAvantMensualite2*(1+(TauxNominalEmprunt+TAEA)/12),MontantMensualité0))</f>
        <v/>
      </c>
      <c r="AC374" s="35" t="str">
        <f t="shared" ca="1" si="54"/>
        <v/>
      </c>
      <c r="AD374" s="35" t="str">
        <f ca="1">IF(CRDAvantMensualite2&lt;&gt;"",CRDAvantMensualite2*(TauxNominalEmprunt/NbMensualitésParAn0),"")</f>
        <v/>
      </c>
      <c r="AE374" s="35" t="str">
        <f t="shared" ca="1" si="55"/>
        <v/>
      </c>
    </row>
    <row r="375" spans="1:31" x14ac:dyDescent="0.25">
      <c r="A375" s="38">
        <f ca="1">IF(DescriptionOk,A374+1,"")</f>
        <v>356</v>
      </c>
      <c r="B375" s="40" t="str">
        <f t="shared" ca="1" si="50"/>
        <v/>
      </c>
      <c r="C375" s="13" t="str">
        <f t="shared" ca="1" si="58"/>
        <v/>
      </c>
      <c r="D375" s="13" t="str">
        <f ca="1">IF(CRDAvantMensualite="","",IF(CRDAvantMensualite&lt;MontantMensualité0,CRDAvantMensualite*(1+(TauxNominalEmprunt+TAEA)/12),MontantMensualité0))</f>
        <v/>
      </c>
      <c r="E375" s="13" t="str">
        <f t="shared" ca="1" si="51"/>
        <v/>
      </c>
      <c r="F375" s="13" t="str">
        <f ca="1">IF(CRDAvantMensualite&lt;&gt;"",CRDAvantMensualite*(TauxNominalEmprunt/NbMensualitésParAn0),"")</f>
        <v/>
      </c>
      <c r="G375" s="13" t="str">
        <f t="shared" ca="1" si="52"/>
        <v/>
      </c>
      <c r="H375" s="13" t="str">
        <f t="shared" ca="1" si="56"/>
        <v/>
      </c>
      <c r="I375" s="46"/>
      <c r="J375" s="21" t="str">
        <f t="shared" ca="1" si="53"/>
        <v/>
      </c>
      <c r="K375" s="14" t="str">
        <f t="shared" ca="1" si="57"/>
        <v/>
      </c>
      <c r="L375" s="14" t="str">
        <f ca="1">IF(OR(RemboursementAnticipé="",RemboursementAnticipé=0),"",IF(AND(RemboursementAnticipé&gt;0,IRAouinon="OUI"),MIN(0.03*(CRDAvantMensualite-MontantMensualité),TauxNominalEmprunt/2*J375),""))</f>
        <v/>
      </c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34" t="str">
        <f t="shared" ca="1" si="59"/>
        <v/>
      </c>
      <c r="AB375" s="34" t="str">
        <f ca="1">IF(CRDAvantMensualite2="","",IF(CRDAvantMensualite2&lt;MontantMensualité0,CRDAvantMensualite2*(1+(TauxNominalEmprunt+TAEA)/12),MontantMensualité0))</f>
        <v/>
      </c>
      <c r="AC375" s="35" t="str">
        <f t="shared" ca="1" si="54"/>
        <v/>
      </c>
      <c r="AD375" s="35" t="str">
        <f ca="1">IF(CRDAvantMensualite2&lt;&gt;"",CRDAvantMensualite2*(TauxNominalEmprunt/NbMensualitésParAn0),"")</f>
        <v/>
      </c>
      <c r="AE375" s="35" t="str">
        <f t="shared" ca="1" si="55"/>
        <v/>
      </c>
    </row>
    <row r="376" spans="1:31" x14ac:dyDescent="0.25">
      <c r="A376" s="38">
        <f ca="1">IF(DescriptionOk,A375+1,"")</f>
        <v>357</v>
      </c>
      <c r="B376" s="40" t="str">
        <f t="shared" ca="1" si="50"/>
        <v/>
      </c>
      <c r="C376" s="13" t="str">
        <f t="shared" ca="1" si="58"/>
        <v/>
      </c>
      <c r="D376" s="13" t="str">
        <f ca="1">IF(CRDAvantMensualite="","",IF(CRDAvantMensualite&lt;MontantMensualité0,CRDAvantMensualite*(1+(TauxNominalEmprunt+TAEA)/12),MontantMensualité0))</f>
        <v/>
      </c>
      <c r="E376" s="13" t="str">
        <f t="shared" ca="1" si="51"/>
        <v/>
      </c>
      <c r="F376" s="13" t="str">
        <f ca="1">IF(CRDAvantMensualite&lt;&gt;"",CRDAvantMensualite*(TauxNominalEmprunt/NbMensualitésParAn0),"")</f>
        <v/>
      </c>
      <c r="G376" s="13" t="str">
        <f t="shared" ca="1" si="52"/>
        <v/>
      </c>
      <c r="H376" s="13" t="str">
        <f t="shared" ca="1" si="56"/>
        <v/>
      </c>
      <c r="I376" s="46"/>
      <c r="J376" s="21" t="str">
        <f t="shared" ca="1" si="53"/>
        <v/>
      </c>
      <c r="K376" s="14" t="str">
        <f t="shared" ca="1" si="57"/>
        <v/>
      </c>
      <c r="L376" s="14" t="str">
        <f ca="1">IF(OR(RemboursementAnticipé="",RemboursementAnticipé=0),"",IF(AND(RemboursementAnticipé&gt;0,IRAouinon="OUI"),MIN(0.03*(CRDAvantMensualite-MontantMensualité),TauxNominalEmprunt/2*J376),""))</f>
        <v/>
      </c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34" t="str">
        <f t="shared" ca="1" si="59"/>
        <v/>
      </c>
      <c r="AB376" s="34" t="str">
        <f ca="1">IF(CRDAvantMensualite2="","",IF(CRDAvantMensualite2&lt;MontantMensualité0,CRDAvantMensualite2*(1+(TauxNominalEmprunt+TAEA)/12),MontantMensualité0))</f>
        <v/>
      </c>
      <c r="AC376" s="35" t="str">
        <f t="shared" ca="1" si="54"/>
        <v/>
      </c>
      <c r="AD376" s="35" t="str">
        <f ca="1">IF(CRDAvantMensualite2&lt;&gt;"",CRDAvantMensualite2*(TauxNominalEmprunt/NbMensualitésParAn0),"")</f>
        <v/>
      </c>
      <c r="AE376" s="35" t="str">
        <f t="shared" ca="1" si="55"/>
        <v/>
      </c>
    </row>
    <row r="377" spans="1:31" x14ac:dyDescent="0.25">
      <c r="A377" s="38">
        <f ca="1">IF(DescriptionOk,A376+1,"")</f>
        <v>358</v>
      </c>
      <c r="B377" s="40" t="str">
        <f t="shared" ca="1" si="50"/>
        <v/>
      </c>
      <c r="C377" s="13" t="str">
        <f t="shared" ca="1" si="58"/>
        <v/>
      </c>
      <c r="D377" s="13" t="str">
        <f ca="1">IF(CRDAvantMensualite="","",IF(CRDAvantMensualite&lt;MontantMensualité0,CRDAvantMensualite*(1+(TauxNominalEmprunt+TAEA)/12),MontantMensualité0))</f>
        <v/>
      </c>
      <c r="E377" s="13" t="str">
        <f t="shared" ca="1" si="51"/>
        <v/>
      </c>
      <c r="F377" s="13" t="str">
        <f ca="1">IF(CRDAvantMensualite&lt;&gt;"",CRDAvantMensualite*(TauxNominalEmprunt/NbMensualitésParAn0),"")</f>
        <v/>
      </c>
      <c r="G377" s="13" t="str">
        <f t="shared" ca="1" si="52"/>
        <v/>
      </c>
      <c r="H377" s="13" t="str">
        <f t="shared" ca="1" si="56"/>
        <v/>
      </c>
      <c r="I377" s="46"/>
      <c r="J377" s="21" t="str">
        <f t="shared" ca="1" si="53"/>
        <v/>
      </c>
      <c r="K377" s="14" t="str">
        <f t="shared" ca="1" si="57"/>
        <v/>
      </c>
      <c r="L377" s="14" t="str">
        <f ca="1">IF(OR(RemboursementAnticipé="",RemboursementAnticipé=0),"",IF(AND(RemboursementAnticipé&gt;0,IRAouinon="OUI"),MIN(0.03*(CRDAvantMensualite-MontantMensualité),TauxNominalEmprunt/2*J377),""))</f>
        <v/>
      </c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34" t="str">
        <f t="shared" ca="1" si="59"/>
        <v/>
      </c>
      <c r="AB377" s="34" t="str">
        <f ca="1">IF(CRDAvantMensualite2="","",IF(CRDAvantMensualite2&lt;MontantMensualité0,CRDAvantMensualite2*(1+(TauxNominalEmprunt+TAEA)/12),MontantMensualité0))</f>
        <v/>
      </c>
      <c r="AC377" s="35" t="str">
        <f t="shared" ca="1" si="54"/>
        <v/>
      </c>
      <c r="AD377" s="35" t="str">
        <f ca="1">IF(CRDAvantMensualite2&lt;&gt;"",CRDAvantMensualite2*(TauxNominalEmprunt/NbMensualitésParAn0),"")</f>
        <v/>
      </c>
      <c r="AE377" s="35" t="str">
        <f t="shared" ca="1" si="55"/>
        <v/>
      </c>
    </row>
    <row r="378" spans="1:31" x14ac:dyDescent="0.25">
      <c r="A378" s="38">
        <f ca="1">IF(DescriptionOk,A377+1,"")</f>
        <v>359</v>
      </c>
      <c r="B378" s="40" t="str">
        <f t="shared" ca="1" si="50"/>
        <v/>
      </c>
      <c r="C378" s="13" t="str">
        <f t="shared" ca="1" si="58"/>
        <v/>
      </c>
      <c r="D378" s="13" t="str">
        <f ca="1">IF(CRDAvantMensualite="","",IF(CRDAvantMensualite&lt;MontantMensualité0,CRDAvantMensualite*(1+(TauxNominalEmprunt+TAEA)/12),MontantMensualité0))</f>
        <v/>
      </c>
      <c r="E378" s="13" t="str">
        <f t="shared" ca="1" si="51"/>
        <v/>
      </c>
      <c r="F378" s="13" t="str">
        <f ca="1">IF(CRDAvantMensualite&lt;&gt;"",CRDAvantMensualite*(TauxNominalEmprunt/NbMensualitésParAn0),"")</f>
        <v/>
      </c>
      <c r="G378" s="13" t="str">
        <f t="shared" ca="1" si="52"/>
        <v/>
      </c>
      <c r="H378" s="13" t="str">
        <f t="shared" ca="1" si="56"/>
        <v/>
      </c>
      <c r="I378" s="46"/>
      <c r="J378" s="21" t="str">
        <f t="shared" ca="1" si="53"/>
        <v/>
      </c>
      <c r="K378" s="14" t="str">
        <f t="shared" ca="1" si="57"/>
        <v/>
      </c>
      <c r="L378" s="14" t="str">
        <f ca="1">IF(OR(RemboursementAnticipé="",RemboursementAnticipé=0),"",IF(AND(RemboursementAnticipé&gt;0,IRAouinon="OUI"),MIN(0.03*(CRDAvantMensualite-MontantMensualité),TauxNominalEmprunt/2*J378),""))</f>
        <v/>
      </c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34" t="str">
        <f t="shared" ca="1" si="59"/>
        <v/>
      </c>
      <c r="AB378" s="34" t="str">
        <f ca="1">IF(CRDAvantMensualite2="","",IF(CRDAvantMensualite2&lt;MontantMensualité0,CRDAvantMensualite2*(1+(TauxNominalEmprunt+TAEA)/12),MontantMensualité0))</f>
        <v/>
      </c>
      <c r="AC378" s="35" t="str">
        <f t="shared" ca="1" si="54"/>
        <v/>
      </c>
      <c r="AD378" s="35" t="str">
        <f ca="1">IF(CRDAvantMensualite2&lt;&gt;"",CRDAvantMensualite2*(TauxNominalEmprunt/NbMensualitésParAn0),"")</f>
        <v/>
      </c>
      <c r="AE378" s="35" t="str">
        <f t="shared" ca="1" si="55"/>
        <v/>
      </c>
    </row>
    <row r="379" spans="1:31" x14ac:dyDescent="0.25">
      <c r="A379" s="39">
        <f ca="1">IF(DescriptionOk,A378+1,"")</f>
        <v>360</v>
      </c>
      <c r="B379" s="41" t="str">
        <f t="shared" ca="1" si="50"/>
        <v/>
      </c>
      <c r="C379" s="16" t="str">
        <f t="shared" ca="1" si="58"/>
        <v/>
      </c>
      <c r="D379" s="16" t="str">
        <f ca="1">IF(CRDAvantMensualite="","",IF(CRDAvantMensualite&lt;MontantMensualité0,CRDAvantMensualite*(1+(TauxNominalEmprunt+TAEA)/12),MontantMensualité0))</f>
        <v/>
      </c>
      <c r="E379" s="16" t="str">
        <f t="shared" ca="1" si="51"/>
        <v/>
      </c>
      <c r="F379" s="16" t="str">
        <f ca="1">IF(CRDAvantMensualite&lt;&gt;"",CRDAvantMensualite*(TauxNominalEmprunt/NbMensualitésParAn0),"")</f>
        <v/>
      </c>
      <c r="G379" s="16" t="str">
        <f t="shared" ca="1" si="52"/>
        <v/>
      </c>
      <c r="H379" s="16" t="str">
        <f t="shared" ca="1" si="56"/>
        <v/>
      </c>
      <c r="I379" s="46"/>
      <c r="J379" s="22" t="str">
        <f t="shared" ca="1" si="53"/>
        <v/>
      </c>
      <c r="K379" s="15" t="str">
        <f t="shared" ca="1" si="57"/>
        <v/>
      </c>
      <c r="L379" s="15" t="str">
        <f ca="1">IF(OR(RemboursementAnticipé="",RemboursementAnticipé=0),"",IF(AND(RemboursementAnticipé&gt;0,IRAouinon="OUI"),MIN(0.03*(CRDAvantMensualite-MontantMensualité),TauxNominalEmprunt/2*J379),""))</f>
        <v/>
      </c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34" t="str">
        <f t="shared" ca="1" si="59"/>
        <v/>
      </c>
      <c r="AB379" s="34" t="str">
        <f ca="1">IF(CRDAvantMensualite2="","",IF(CRDAvantMensualite2&lt;MontantMensualité0,CRDAvantMensualite2*(1+(TauxNominalEmprunt+TAEA)/12),MontantMensualité0))</f>
        <v/>
      </c>
      <c r="AC379" s="35" t="str">
        <f t="shared" ca="1" si="54"/>
        <v/>
      </c>
      <c r="AD379" s="35" t="str">
        <f ca="1">IF(CRDAvantMensualite2&lt;&gt;"",CRDAvantMensualite2*(TauxNominalEmprunt/NbMensualitésParAn0),"")</f>
        <v/>
      </c>
      <c r="AE379" s="35" t="str">
        <f t="shared" ca="1" si="55"/>
        <v/>
      </c>
    </row>
    <row r="380" spans="1:31" x14ac:dyDescent="0.25">
      <c r="A380" s="2"/>
      <c r="B380" s="2"/>
      <c r="C380" s="61"/>
      <c r="D380" s="61"/>
      <c r="E380" s="61"/>
      <c r="F380" s="61"/>
      <c r="G380" s="61"/>
      <c r="H380" s="61"/>
      <c r="I380" s="58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58"/>
      <c r="AB380" s="60"/>
      <c r="AC380" s="60"/>
      <c r="AD380" s="60"/>
      <c r="AE380" s="62"/>
    </row>
    <row r="381" spans="1:31" x14ac:dyDescent="0.25">
      <c r="A381" s="3"/>
      <c r="B381" s="3"/>
      <c r="C381" s="3"/>
      <c r="D381" s="3"/>
      <c r="E381" s="3"/>
      <c r="F381" s="3"/>
      <c r="G381" s="3"/>
      <c r="H381" s="3"/>
      <c r="I381" s="5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31" x14ac:dyDescent="0.25">
      <c r="A382" s="3"/>
      <c r="B382" s="3"/>
      <c r="C382" s="3"/>
      <c r="D382" s="3"/>
      <c r="E382" s="3"/>
      <c r="F382" s="3"/>
      <c r="G382" s="3"/>
      <c r="H382" s="3"/>
      <c r="I382" s="5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31" x14ac:dyDescent="0.25">
      <c r="A383" s="3"/>
      <c r="B383" s="3"/>
      <c r="C383" s="3"/>
      <c r="D383" s="3"/>
      <c r="E383" s="3"/>
      <c r="F383" s="3"/>
      <c r="G383" s="3"/>
      <c r="H383" s="3"/>
      <c r="I383" s="5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31" x14ac:dyDescent="0.25">
      <c r="A384" s="3"/>
      <c r="B384" s="3"/>
      <c r="C384" s="3"/>
      <c r="D384" s="3"/>
      <c r="E384" s="3"/>
      <c r="F384" s="3"/>
      <c r="G384" s="3"/>
      <c r="H384" s="3"/>
      <c r="I384" s="5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x14ac:dyDescent="0.25">
      <c r="A385" s="3"/>
      <c r="B385" s="3"/>
      <c r="C385" s="3"/>
      <c r="D385" s="3"/>
      <c r="E385" s="3"/>
      <c r="F385" s="3"/>
      <c r="G385" s="3"/>
      <c r="H385" s="3"/>
      <c r="I385" s="59"/>
      <c r="J385" s="2"/>
      <c r="K385" s="2"/>
      <c r="L385" s="3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x14ac:dyDescent="0.25">
      <c r="A386" s="3"/>
      <c r="B386" s="3"/>
      <c r="C386" s="3"/>
      <c r="D386" s="3"/>
      <c r="E386" s="3"/>
      <c r="F386" s="3"/>
      <c r="G386" s="3"/>
      <c r="H386" s="3"/>
      <c r="I386" s="59"/>
      <c r="J386" s="2"/>
      <c r="K386" s="2"/>
      <c r="L386" s="3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x14ac:dyDescent="0.25">
      <c r="A387" s="3"/>
      <c r="B387" s="3"/>
      <c r="C387" s="3"/>
      <c r="D387" s="3"/>
      <c r="E387" s="3"/>
      <c r="F387" s="3"/>
      <c r="G387" s="3"/>
      <c r="H387" s="3"/>
      <c r="I387" s="59"/>
      <c r="J387" s="2"/>
      <c r="K387" s="2"/>
      <c r="L387" s="3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x14ac:dyDescent="0.25">
      <c r="A388" s="3"/>
      <c r="B388" s="3"/>
      <c r="C388" s="3"/>
      <c r="D388" s="3"/>
      <c r="E388" s="3"/>
      <c r="F388" s="3"/>
      <c r="G388" s="3"/>
      <c r="H388" s="3"/>
      <c r="I388" s="59"/>
      <c r="J388" s="2"/>
      <c r="K388" s="2"/>
      <c r="L388" s="3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x14ac:dyDescent="0.25">
      <c r="A389" s="3"/>
      <c r="B389" s="3"/>
      <c r="C389" s="3"/>
      <c r="D389" s="3"/>
      <c r="E389" s="3"/>
      <c r="F389" s="3"/>
      <c r="G389" s="3"/>
      <c r="H389" s="3"/>
      <c r="I389" s="59"/>
      <c r="J389" s="2"/>
      <c r="K389" s="2"/>
      <c r="L389" s="3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x14ac:dyDescent="0.25">
      <c r="A390" s="3"/>
      <c r="B390" s="3"/>
      <c r="C390" s="3"/>
      <c r="D390" s="3"/>
      <c r="E390" s="3"/>
      <c r="F390" s="3"/>
      <c r="G390" s="3"/>
      <c r="H390" s="3"/>
      <c r="I390" s="59"/>
      <c r="J390" s="2"/>
      <c r="K390" s="2"/>
      <c r="L390" s="3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x14ac:dyDescent="0.25">
      <c r="A391" s="3"/>
      <c r="B391" s="3"/>
      <c r="C391" s="3"/>
      <c r="D391" s="3"/>
      <c r="E391" s="3"/>
      <c r="F391" s="3"/>
      <c r="G391" s="3"/>
      <c r="H391" s="3"/>
      <c r="I391" s="59"/>
      <c r="J391" s="2"/>
      <c r="K391" s="2"/>
      <c r="L391" s="3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x14ac:dyDescent="0.25">
      <c r="A392" s="3"/>
      <c r="B392" s="3"/>
      <c r="C392" s="3"/>
      <c r="D392" s="3"/>
      <c r="E392" s="3"/>
      <c r="F392" s="3"/>
      <c r="G392" s="3"/>
      <c r="H392" s="3"/>
      <c r="I392" s="59"/>
      <c r="J392" s="2"/>
      <c r="K392" s="2"/>
      <c r="L392" s="3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x14ac:dyDescent="0.25">
      <c r="A393" s="3"/>
      <c r="B393" s="3"/>
      <c r="C393" s="3"/>
      <c r="D393" s="3"/>
      <c r="E393" s="3"/>
      <c r="F393" s="3"/>
      <c r="G393" s="3"/>
      <c r="H393" s="3"/>
      <c r="I393" s="59"/>
      <c r="J393" s="2"/>
      <c r="K393" s="2"/>
      <c r="L393" s="3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x14ac:dyDescent="0.25">
      <c r="A394" s="3"/>
      <c r="B394" s="3"/>
      <c r="C394" s="3"/>
      <c r="D394" s="3"/>
      <c r="E394" s="3"/>
      <c r="F394" s="3"/>
      <c r="G394" s="3"/>
      <c r="H394" s="3"/>
      <c r="I394" s="59"/>
      <c r="J394" s="2"/>
      <c r="K394" s="2"/>
      <c r="L394" s="3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x14ac:dyDescent="0.25">
      <c r="A395" s="3"/>
      <c r="B395" s="3"/>
      <c r="C395" s="3"/>
      <c r="D395" s="3"/>
      <c r="E395" s="3"/>
      <c r="F395" s="3"/>
      <c r="G395" s="3"/>
      <c r="H395" s="3"/>
      <c r="I395" s="59"/>
      <c r="J395" s="2"/>
      <c r="K395" s="2"/>
      <c r="L395" s="3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x14ac:dyDescent="0.25">
      <c r="A396" s="3"/>
      <c r="B396" s="3"/>
      <c r="C396" s="3"/>
      <c r="D396" s="3"/>
      <c r="E396" s="3"/>
      <c r="F396" s="3"/>
      <c r="G396" s="3"/>
      <c r="H396" s="3"/>
      <c r="I396" s="59"/>
      <c r="J396" s="2"/>
      <c r="K396" s="2"/>
      <c r="L396" s="3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x14ac:dyDescent="0.25">
      <c r="A397" s="3"/>
      <c r="B397" s="3"/>
      <c r="C397" s="3"/>
      <c r="D397" s="3"/>
      <c r="E397" s="3"/>
      <c r="F397" s="3"/>
      <c r="G397" s="3"/>
      <c r="H397" s="3"/>
      <c r="I397" s="59"/>
      <c r="J397" s="2"/>
      <c r="K397" s="2"/>
      <c r="L397" s="3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x14ac:dyDescent="0.25">
      <c r="A398" s="3"/>
      <c r="B398" s="3"/>
      <c r="C398" s="3"/>
      <c r="D398" s="3"/>
      <c r="E398" s="3"/>
      <c r="F398" s="3"/>
      <c r="G398" s="3"/>
      <c r="H398" s="3"/>
      <c r="I398" s="59"/>
      <c r="J398" s="2"/>
      <c r="K398" s="2"/>
      <c r="L398" s="3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x14ac:dyDescent="0.25">
      <c r="A399" s="3"/>
      <c r="B399" s="3"/>
      <c r="C399" s="3"/>
      <c r="D399" s="3"/>
      <c r="E399" s="3"/>
      <c r="F399" s="3"/>
      <c r="G399" s="3"/>
      <c r="H399" s="3"/>
      <c r="I399" s="59"/>
      <c r="J399" s="2"/>
      <c r="K399" s="2"/>
      <c r="L399" s="3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x14ac:dyDescent="0.25">
      <c r="A400" s="3"/>
      <c r="B400" s="3"/>
      <c r="C400" s="3"/>
      <c r="D400" s="3"/>
      <c r="E400" s="3"/>
      <c r="F400" s="3"/>
      <c r="G400" s="3"/>
      <c r="H400" s="3"/>
      <c r="I400" s="59"/>
      <c r="J400" s="2"/>
      <c r="K400" s="2"/>
      <c r="L400" s="3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x14ac:dyDescent="0.25">
      <c r="A401" s="3"/>
      <c r="B401" s="3"/>
      <c r="C401" s="3"/>
      <c r="D401" s="3"/>
      <c r="E401" s="3"/>
      <c r="F401" s="3"/>
      <c r="G401" s="3"/>
      <c r="H401" s="3"/>
      <c r="I401" s="59"/>
      <c r="J401" s="2"/>
      <c r="K401" s="2"/>
      <c r="L401" s="3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x14ac:dyDescent="0.25">
      <c r="A402" s="3"/>
      <c r="B402" s="3"/>
      <c r="C402" s="3"/>
      <c r="D402" s="3"/>
      <c r="E402" s="3"/>
      <c r="F402" s="3"/>
      <c r="G402" s="3"/>
      <c r="H402" s="3"/>
      <c r="I402" s="59"/>
      <c r="J402" s="2"/>
      <c r="K402" s="2"/>
      <c r="L402" s="3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x14ac:dyDescent="0.25">
      <c r="A403" s="3"/>
      <c r="B403" s="3"/>
      <c r="C403" s="3"/>
      <c r="D403" s="3"/>
      <c r="E403" s="3"/>
      <c r="F403" s="3"/>
      <c r="G403" s="3"/>
      <c r="H403" s="3"/>
      <c r="I403" s="59"/>
      <c r="J403" s="2"/>
      <c r="K403" s="2"/>
      <c r="L403" s="3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x14ac:dyDescent="0.25">
      <c r="A404" s="3"/>
      <c r="B404" s="3"/>
      <c r="C404" s="3"/>
      <c r="D404" s="3"/>
      <c r="E404" s="3"/>
      <c r="F404" s="3"/>
      <c r="G404" s="3"/>
      <c r="H404" s="3"/>
      <c r="I404" s="59"/>
      <c r="J404" s="2"/>
      <c r="K404" s="2"/>
      <c r="L404" s="3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x14ac:dyDescent="0.25">
      <c r="A405" s="3"/>
      <c r="B405" s="3"/>
      <c r="C405" s="3"/>
      <c r="D405" s="3"/>
      <c r="E405" s="3"/>
      <c r="F405" s="3"/>
      <c r="G405" s="3"/>
      <c r="H405" s="3"/>
      <c r="I405" s="59"/>
      <c r="J405" s="2"/>
      <c r="K405" s="2"/>
      <c r="L405" s="3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x14ac:dyDescent="0.25">
      <c r="A406" s="3"/>
      <c r="B406" s="3"/>
      <c r="C406" s="3"/>
      <c r="D406" s="3"/>
      <c r="E406" s="3"/>
      <c r="F406" s="3"/>
      <c r="G406" s="3"/>
      <c r="H406" s="3"/>
      <c r="I406" s="59"/>
      <c r="J406" s="2"/>
      <c r="K406" s="2"/>
      <c r="L406" s="3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x14ac:dyDescent="0.25">
      <c r="A407" s="3"/>
      <c r="B407" s="3"/>
      <c r="C407" s="3"/>
      <c r="D407" s="3"/>
      <c r="E407" s="3"/>
      <c r="F407" s="3"/>
      <c r="G407" s="3"/>
      <c r="H407" s="3"/>
      <c r="I407" s="59"/>
      <c r="J407" s="2"/>
      <c r="K407" s="2"/>
      <c r="L407" s="3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x14ac:dyDescent="0.25">
      <c r="A408" s="3"/>
      <c r="B408" s="3"/>
      <c r="C408" s="3"/>
      <c r="D408" s="3"/>
      <c r="E408" s="3"/>
      <c r="F408" s="3"/>
      <c r="G408" s="3"/>
      <c r="H408" s="3"/>
      <c r="I408" s="59"/>
      <c r="J408" s="2"/>
      <c r="K408" s="2"/>
      <c r="L408" s="3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x14ac:dyDescent="0.25">
      <c r="A409" s="3"/>
      <c r="B409" s="3"/>
      <c r="C409" s="3"/>
      <c r="D409" s="3"/>
      <c r="E409" s="3"/>
      <c r="F409" s="3"/>
      <c r="G409" s="3"/>
      <c r="H409" s="3"/>
      <c r="I409" s="59"/>
      <c r="J409" s="2"/>
      <c r="K409" s="2"/>
      <c r="L409" s="3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x14ac:dyDescent="0.25">
      <c r="A410" s="3"/>
      <c r="B410" s="3"/>
      <c r="C410" s="3"/>
      <c r="D410" s="3"/>
      <c r="E410" s="3"/>
      <c r="F410" s="3"/>
      <c r="G410" s="3"/>
      <c r="H410" s="3"/>
      <c r="I410" s="59"/>
      <c r="J410" s="2"/>
      <c r="K410" s="2"/>
      <c r="L410" s="3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x14ac:dyDescent="0.25">
      <c r="A411" s="3"/>
      <c r="B411" s="3"/>
      <c r="C411" s="3"/>
      <c r="D411" s="3"/>
      <c r="E411" s="3"/>
      <c r="F411" s="3"/>
      <c r="G411" s="3"/>
      <c r="H411" s="3"/>
      <c r="I411" s="59"/>
      <c r="J411" s="2"/>
      <c r="K411" s="2"/>
      <c r="L411" s="3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x14ac:dyDescent="0.25">
      <c r="A412" s="3"/>
      <c r="B412" s="3"/>
      <c r="C412" s="3"/>
      <c r="D412" s="3"/>
      <c r="E412" s="3"/>
      <c r="F412" s="3"/>
      <c r="G412" s="3"/>
      <c r="H412" s="3"/>
      <c r="I412" s="59"/>
      <c r="J412" s="2"/>
      <c r="K412" s="2"/>
      <c r="L412" s="3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x14ac:dyDescent="0.25">
      <c r="A413" s="3"/>
      <c r="B413" s="3"/>
      <c r="C413" s="3"/>
      <c r="D413" s="3"/>
      <c r="E413" s="3"/>
      <c r="F413" s="3"/>
      <c r="G413" s="3"/>
      <c r="H413" s="3"/>
      <c r="I413" s="59"/>
      <c r="J413" s="2"/>
      <c r="K413" s="2"/>
      <c r="L413" s="3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x14ac:dyDescent="0.25">
      <c r="A414" s="3"/>
      <c r="B414" s="3"/>
      <c r="C414" s="3"/>
      <c r="D414" s="3"/>
      <c r="E414" s="3"/>
      <c r="F414" s="3"/>
      <c r="G414" s="3"/>
      <c r="H414" s="3"/>
      <c r="I414" s="59"/>
      <c r="J414" s="2"/>
      <c r="K414" s="2"/>
      <c r="L414" s="3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x14ac:dyDescent="0.25">
      <c r="A415" s="3"/>
      <c r="B415" s="3"/>
      <c r="C415" s="3"/>
      <c r="D415" s="3"/>
      <c r="E415" s="3"/>
      <c r="F415" s="3"/>
      <c r="G415" s="3"/>
      <c r="H415" s="3"/>
      <c r="I415" s="59"/>
      <c r="J415" s="2"/>
      <c r="K415" s="2"/>
      <c r="L415" s="3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x14ac:dyDescent="0.25">
      <c r="A416" s="3"/>
      <c r="B416" s="3"/>
      <c r="C416" s="3"/>
      <c r="D416" s="3"/>
      <c r="E416" s="3"/>
      <c r="F416" s="3"/>
      <c r="G416" s="3"/>
      <c r="H416" s="3"/>
      <c r="I416" s="59"/>
      <c r="J416" s="2"/>
      <c r="K416" s="2"/>
      <c r="L416" s="3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x14ac:dyDescent="0.25">
      <c r="A417" s="3"/>
      <c r="B417" s="3"/>
      <c r="C417" s="3"/>
      <c r="D417" s="3"/>
      <c r="E417" s="3"/>
      <c r="F417" s="3"/>
      <c r="G417" s="3"/>
      <c r="H417" s="3"/>
      <c r="I417" s="59"/>
      <c r="J417" s="2"/>
      <c r="K417" s="2"/>
      <c r="L417" s="3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x14ac:dyDescent="0.25">
      <c r="A418" s="3"/>
      <c r="B418" s="3"/>
      <c r="C418" s="3"/>
      <c r="D418" s="3"/>
      <c r="E418" s="3"/>
      <c r="F418" s="3"/>
      <c r="G418" s="3"/>
      <c r="H418" s="3"/>
      <c r="I418" s="59"/>
      <c r="J418" s="2"/>
      <c r="K418" s="2"/>
      <c r="L418" s="3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x14ac:dyDescent="0.25">
      <c r="A419" s="3"/>
      <c r="B419" s="3"/>
      <c r="C419" s="3"/>
      <c r="D419" s="3"/>
      <c r="E419" s="3"/>
      <c r="F419" s="3"/>
      <c r="G419" s="3"/>
      <c r="H419" s="3"/>
      <c r="I419" s="59"/>
      <c r="J419" s="2"/>
      <c r="K419" s="2"/>
      <c r="L419" s="3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x14ac:dyDescent="0.25">
      <c r="A420" s="3"/>
      <c r="B420" s="3"/>
      <c r="C420" s="3"/>
      <c r="D420" s="3"/>
      <c r="E420" s="3"/>
      <c r="F420" s="3"/>
      <c r="G420" s="3"/>
      <c r="H420" s="3"/>
      <c r="I420" s="59"/>
      <c r="J420" s="2"/>
      <c r="K420" s="2"/>
      <c r="L420" s="3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x14ac:dyDescent="0.25">
      <c r="A421" s="3"/>
      <c r="B421" s="3"/>
      <c r="C421" s="3"/>
      <c r="D421" s="3"/>
      <c r="E421" s="3"/>
      <c r="F421" s="3"/>
      <c r="G421" s="3"/>
      <c r="H421" s="3"/>
      <c r="I421" s="59"/>
      <c r="J421" s="2"/>
      <c r="K421" s="2"/>
      <c r="L421" s="3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x14ac:dyDescent="0.25">
      <c r="A422" s="3"/>
      <c r="B422" s="3"/>
      <c r="C422" s="3"/>
      <c r="D422" s="3"/>
      <c r="E422" s="3"/>
      <c r="F422" s="3"/>
      <c r="G422" s="3"/>
      <c r="H422" s="3"/>
      <c r="I422" s="59"/>
      <c r="J422" s="2"/>
      <c r="K422" s="2"/>
      <c r="L422" s="3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x14ac:dyDescent="0.25">
      <c r="A423" s="3"/>
      <c r="B423" s="3"/>
      <c r="C423" s="3"/>
      <c r="D423" s="3"/>
      <c r="E423" s="3"/>
      <c r="F423" s="3"/>
      <c r="G423" s="3"/>
      <c r="H423" s="3"/>
      <c r="I423" s="59"/>
      <c r="J423" s="2"/>
      <c r="K423" s="2"/>
      <c r="L423" s="3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x14ac:dyDescent="0.25">
      <c r="A424" s="3"/>
      <c r="B424" s="3"/>
      <c r="C424" s="3"/>
      <c r="D424" s="3"/>
      <c r="E424" s="3"/>
      <c r="F424" s="3"/>
      <c r="G424" s="3"/>
      <c r="H424" s="3"/>
      <c r="I424" s="59"/>
      <c r="J424" s="2"/>
      <c r="K424" s="2"/>
      <c r="L424" s="3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x14ac:dyDescent="0.25">
      <c r="A425" s="3"/>
      <c r="B425" s="3"/>
      <c r="C425" s="3"/>
      <c r="D425" s="3"/>
      <c r="E425" s="3"/>
      <c r="F425" s="3"/>
      <c r="G425" s="3"/>
      <c r="H425" s="3"/>
      <c r="I425" s="59"/>
      <c r="J425" s="2"/>
      <c r="K425" s="2"/>
      <c r="L425" s="3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x14ac:dyDescent="0.25">
      <c r="A426" s="3"/>
      <c r="B426" s="3"/>
      <c r="C426" s="3"/>
      <c r="D426" s="3"/>
      <c r="E426" s="3"/>
      <c r="F426" s="3"/>
      <c r="G426" s="3"/>
      <c r="H426" s="3"/>
      <c r="I426" s="59"/>
      <c r="J426" s="2"/>
      <c r="K426" s="2"/>
      <c r="L426" s="3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x14ac:dyDescent="0.25">
      <c r="A427" s="3"/>
      <c r="B427" s="3"/>
      <c r="C427" s="3"/>
      <c r="D427" s="3"/>
      <c r="E427" s="3"/>
      <c r="F427" s="3"/>
      <c r="G427" s="3"/>
      <c r="H427" s="3"/>
      <c r="I427" s="59"/>
      <c r="J427" s="2"/>
      <c r="K427" s="2"/>
      <c r="L427" s="3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x14ac:dyDescent="0.25">
      <c r="A428" s="3"/>
      <c r="B428" s="3"/>
      <c r="C428" s="3"/>
      <c r="D428" s="3"/>
      <c r="E428" s="3"/>
      <c r="F428" s="3"/>
      <c r="G428" s="3"/>
      <c r="H428" s="3"/>
      <c r="I428" s="59"/>
      <c r="J428" s="2"/>
      <c r="K428" s="2"/>
      <c r="L428" s="3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x14ac:dyDescent="0.25">
      <c r="A429" s="3"/>
      <c r="B429" s="3"/>
      <c r="C429" s="3"/>
      <c r="D429" s="3"/>
      <c r="E429" s="3"/>
      <c r="F429" s="3"/>
      <c r="G429" s="3"/>
      <c r="H429" s="3"/>
      <c r="I429" s="59"/>
      <c r="J429" s="2"/>
      <c r="K429" s="2"/>
      <c r="L429" s="3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x14ac:dyDescent="0.25">
      <c r="A430" s="3"/>
      <c r="B430" s="3"/>
      <c r="C430" s="3"/>
      <c r="D430" s="3"/>
      <c r="E430" s="3"/>
      <c r="F430" s="3"/>
      <c r="G430" s="3"/>
      <c r="H430" s="3"/>
      <c r="I430" s="59"/>
      <c r="J430" s="2"/>
      <c r="K430" s="2"/>
      <c r="L430" s="3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x14ac:dyDescent="0.25">
      <c r="A431" s="3"/>
      <c r="B431" s="3"/>
      <c r="C431" s="3"/>
      <c r="D431" s="3"/>
      <c r="E431" s="3"/>
      <c r="F431" s="3"/>
      <c r="G431" s="3"/>
      <c r="H431" s="3"/>
      <c r="I431" s="59"/>
      <c r="J431" s="2"/>
      <c r="K431" s="2"/>
      <c r="L431" s="3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x14ac:dyDescent="0.25">
      <c r="A432" s="3"/>
      <c r="B432" s="3"/>
      <c r="C432" s="3"/>
      <c r="D432" s="3"/>
      <c r="E432" s="3"/>
      <c r="F432" s="3"/>
      <c r="G432" s="3"/>
      <c r="H432" s="3"/>
      <c r="I432" s="59"/>
      <c r="J432" s="2"/>
      <c r="K432" s="2"/>
      <c r="L432" s="3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x14ac:dyDescent="0.25">
      <c r="A433" s="3"/>
      <c r="B433" s="3"/>
      <c r="C433" s="3"/>
      <c r="D433" s="3"/>
      <c r="E433" s="3"/>
      <c r="F433" s="3"/>
      <c r="G433" s="3"/>
      <c r="H433" s="3"/>
      <c r="I433" s="59"/>
      <c r="J433" s="2"/>
      <c r="K433" s="2"/>
      <c r="L433" s="3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x14ac:dyDescent="0.25">
      <c r="A434" s="3"/>
      <c r="B434" s="3"/>
      <c r="C434" s="3"/>
      <c r="D434" s="3"/>
      <c r="E434" s="3"/>
      <c r="F434" s="3"/>
      <c r="G434" s="3"/>
      <c r="H434" s="3"/>
      <c r="I434" s="59"/>
      <c r="J434" s="2"/>
      <c r="K434" s="2"/>
      <c r="L434" s="3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x14ac:dyDescent="0.25">
      <c r="A435" s="3"/>
      <c r="B435" s="3"/>
      <c r="C435" s="3"/>
      <c r="D435" s="3"/>
      <c r="E435" s="3"/>
      <c r="F435" s="3"/>
      <c r="G435" s="3"/>
      <c r="H435" s="3"/>
      <c r="I435" s="59"/>
      <c r="J435" s="2"/>
      <c r="K435" s="2"/>
      <c r="L435" s="3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x14ac:dyDescent="0.25">
      <c r="A436" s="3"/>
      <c r="B436" s="3"/>
      <c r="C436" s="3"/>
      <c r="D436" s="3"/>
      <c r="E436" s="3"/>
      <c r="F436" s="3"/>
      <c r="G436" s="3"/>
      <c r="H436" s="3"/>
      <c r="I436" s="59"/>
      <c r="J436" s="2"/>
      <c r="K436" s="2"/>
      <c r="L436" s="3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x14ac:dyDescent="0.25">
      <c r="A437" s="3"/>
      <c r="B437" s="3"/>
      <c r="C437" s="3"/>
      <c r="D437" s="3"/>
      <c r="E437" s="3"/>
      <c r="F437" s="3"/>
      <c r="G437" s="3"/>
      <c r="H437" s="3"/>
      <c r="I437" s="59"/>
      <c r="J437" s="2"/>
      <c r="K437" s="2"/>
      <c r="L437" s="3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x14ac:dyDescent="0.25">
      <c r="A438" s="3"/>
      <c r="B438" s="3"/>
      <c r="C438" s="3"/>
      <c r="D438" s="3"/>
      <c r="E438" s="3"/>
      <c r="F438" s="3"/>
      <c r="G438" s="3"/>
      <c r="H438" s="3"/>
      <c r="I438" s="59"/>
      <c r="J438" s="2"/>
      <c r="K438" s="2"/>
      <c r="L438" s="3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x14ac:dyDescent="0.25">
      <c r="A439" s="3"/>
      <c r="B439" s="3"/>
      <c r="C439" s="3"/>
      <c r="D439" s="3"/>
      <c r="E439" s="3"/>
      <c r="F439" s="3"/>
      <c r="G439" s="3"/>
      <c r="H439" s="3"/>
      <c r="I439" s="59"/>
      <c r="J439" s="2"/>
      <c r="K439" s="2"/>
      <c r="L439" s="3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x14ac:dyDescent="0.25">
      <c r="A440" s="3"/>
      <c r="B440" s="3"/>
      <c r="C440" s="3"/>
      <c r="D440" s="3"/>
      <c r="E440" s="3"/>
      <c r="F440" s="3"/>
      <c r="G440" s="3"/>
      <c r="H440" s="3"/>
      <c r="I440" s="59"/>
      <c r="J440" s="2"/>
      <c r="K440" s="2"/>
      <c r="L440" s="3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x14ac:dyDescent="0.25">
      <c r="A441" s="3"/>
      <c r="B441" s="3"/>
      <c r="C441" s="3"/>
      <c r="D441" s="3"/>
      <c r="E441" s="3"/>
      <c r="F441" s="3"/>
      <c r="G441" s="3"/>
      <c r="H441" s="3"/>
      <c r="I441" s="59"/>
      <c r="J441" s="2"/>
      <c r="K441" s="2"/>
      <c r="L441" s="3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x14ac:dyDescent="0.25">
      <c r="A442" s="3"/>
      <c r="B442" s="3"/>
      <c r="C442" s="3"/>
      <c r="D442" s="3"/>
      <c r="E442" s="3"/>
      <c r="F442" s="3"/>
      <c r="G442" s="3"/>
      <c r="H442" s="3"/>
      <c r="I442" s="59"/>
      <c r="J442" s="2"/>
      <c r="K442" s="2"/>
      <c r="L442" s="3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x14ac:dyDescent="0.25">
      <c r="A443" s="3"/>
      <c r="B443" s="3"/>
      <c r="C443" s="3"/>
      <c r="D443" s="3"/>
      <c r="E443" s="3"/>
      <c r="F443" s="3"/>
      <c r="G443" s="3"/>
      <c r="H443" s="3"/>
      <c r="I443" s="59"/>
      <c r="J443" s="2"/>
      <c r="K443" s="2"/>
      <c r="L443" s="3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x14ac:dyDescent="0.25">
      <c r="A444" s="3"/>
      <c r="B444" s="3"/>
      <c r="C444" s="3"/>
      <c r="D444" s="3"/>
      <c r="E444" s="3"/>
      <c r="F444" s="3"/>
      <c r="G444" s="3"/>
      <c r="H444" s="3"/>
      <c r="I444" s="59"/>
      <c r="J444" s="2"/>
      <c r="K444" s="2"/>
      <c r="L444" s="3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x14ac:dyDescent="0.25">
      <c r="A445" s="3"/>
      <c r="B445" s="3"/>
      <c r="C445" s="3"/>
      <c r="D445" s="3"/>
      <c r="E445" s="3"/>
      <c r="F445" s="3"/>
      <c r="G445" s="3"/>
      <c r="H445" s="3"/>
      <c r="I445" s="59"/>
      <c r="J445" s="2"/>
      <c r="K445" s="2"/>
      <c r="L445" s="3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x14ac:dyDescent="0.25">
      <c r="A446" s="3"/>
      <c r="B446" s="3"/>
      <c r="C446" s="3"/>
      <c r="D446" s="3"/>
      <c r="E446" s="3"/>
      <c r="F446" s="3"/>
      <c r="G446" s="3"/>
      <c r="H446" s="3"/>
      <c r="I446" s="59"/>
      <c r="J446" s="2"/>
      <c r="K446" s="2"/>
      <c r="L446" s="3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x14ac:dyDescent="0.25">
      <c r="A447" s="3"/>
      <c r="B447" s="3"/>
      <c r="C447" s="3"/>
      <c r="D447" s="3"/>
      <c r="E447" s="3"/>
      <c r="F447" s="3"/>
      <c r="G447" s="3"/>
      <c r="H447" s="3"/>
      <c r="I447" s="59"/>
      <c r="J447" s="2"/>
      <c r="K447" s="2"/>
      <c r="L447" s="3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x14ac:dyDescent="0.25">
      <c r="A448" s="3"/>
      <c r="B448" s="3"/>
      <c r="C448" s="3"/>
      <c r="D448" s="3"/>
      <c r="E448" s="3"/>
      <c r="F448" s="3"/>
      <c r="G448" s="3"/>
      <c r="H448" s="3"/>
      <c r="I448" s="59"/>
      <c r="J448" s="2"/>
      <c r="K448" s="2"/>
      <c r="L448" s="3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x14ac:dyDescent="0.25">
      <c r="A449" s="3"/>
      <c r="B449" s="3"/>
      <c r="C449" s="3"/>
      <c r="D449" s="3"/>
      <c r="E449" s="3"/>
      <c r="F449" s="3"/>
      <c r="G449" s="3"/>
      <c r="H449" s="3"/>
      <c r="I449" s="59"/>
      <c r="J449" s="2"/>
      <c r="K449" s="2"/>
      <c r="L449" s="3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x14ac:dyDescent="0.25">
      <c r="A450" s="3"/>
      <c r="B450" s="3"/>
      <c r="C450" s="3"/>
      <c r="D450" s="3"/>
      <c r="E450" s="3"/>
      <c r="F450" s="3"/>
      <c r="G450" s="3"/>
      <c r="H450" s="3"/>
      <c r="I450" s="59"/>
      <c r="J450" s="2"/>
      <c r="K450" s="2"/>
      <c r="L450" s="3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x14ac:dyDescent="0.25">
      <c r="A451" s="3"/>
      <c r="B451" s="3"/>
      <c r="C451" s="3"/>
      <c r="D451" s="3"/>
      <c r="E451" s="3"/>
      <c r="F451" s="3"/>
      <c r="G451" s="3"/>
      <c r="H451" s="3"/>
      <c r="I451" s="59"/>
      <c r="J451" s="2"/>
      <c r="K451" s="2"/>
      <c r="L451" s="3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x14ac:dyDescent="0.25">
      <c r="A452" s="3"/>
      <c r="B452" s="3"/>
      <c r="C452" s="3"/>
      <c r="D452" s="3"/>
      <c r="E452" s="3"/>
      <c r="F452" s="3"/>
      <c r="G452" s="3"/>
      <c r="H452" s="3"/>
      <c r="I452" s="59"/>
      <c r="J452" s="2"/>
      <c r="K452" s="2"/>
      <c r="L452" s="3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x14ac:dyDescent="0.25">
      <c r="A453" s="3"/>
      <c r="B453" s="3"/>
      <c r="C453" s="3"/>
      <c r="D453" s="3"/>
      <c r="E453" s="3"/>
      <c r="F453" s="3"/>
      <c r="G453" s="3"/>
      <c r="H453" s="3"/>
      <c r="I453" s="59"/>
      <c r="J453" s="2"/>
      <c r="K453" s="2"/>
      <c r="L453" s="3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x14ac:dyDescent="0.25">
      <c r="A454" s="3"/>
      <c r="B454" s="3"/>
      <c r="C454" s="3"/>
      <c r="D454" s="3"/>
      <c r="E454" s="3"/>
      <c r="F454" s="3"/>
      <c r="G454" s="3"/>
      <c r="H454" s="3"/>
      <c r="I454" s="59"/>
      <c r="J454" s="2"/>
      <c r="K454" s="2"/>
      <c r="L454" s="3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x14ac:dyDescent="0.25">
      <c r="A455" s="3"/>
      <c r="B455" s="3"/>
      <c r="C455" s="3"/>
      <c r="D455" s="3"/>
      <c r="E455" s="3"/>
      <c r="F455" s="3"/>
      <c r="G455" s="3"/>
      <c r="H455" s="3"/>
      <c r="I455" s="59"/>
      <c r="J455" s="2"/>
      <c r="K455" s="2"/>
      <c r="L455" s="3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x14ac:dyDescent="0.25">
      <c r="A456" s="3"/>
      <c r="B456" s="3"/>
      <c r="C456" s="3"/>
      <c r="D456" s="3"/>
      <c r="E456" s="3"/>
      <c r="F456" s="3"/>
      <c r="G456" s="3"/>
      <c r="H456" s="3"/>
      <c r="I456" s="59"/>
      <c r="J456" s="2"/>
      <c r="K456" s="2"/>
      <c r="L456" s="3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x14ac:dyDescent="0.25">
      <c r="A457" s="3"/>
      <c r="B457" s="3"/>
      <c r="C457" s="3"/>
      <c r="D457" s="3"/>
      <c r="E457" s="3"/>
      <c r="F457" s="3"/>
      <c r="G457" s="3"/>
      <c r="H457" s="3"/>
      <c r="I457" s="59"/>
      <c r="J457" s="2"/>
      <c r="K457" s="2"/>
      <c r="L457" s="3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x14ac:dyDescent="0.25">
      <c r="A458" s="3"/>
      <c r="B458" s="3"/>
      <c r="C458" s="3"/>
      <c r="D458" s="3"/>
      <c r="E458" s="3"/>
      <c r="F458" s="3"/>
      <c r="G458" s="3"/>
      <c r="H458" s="3"/>
      <c r="I458" s="59"/>
      <c r="J458" s="2"/>
      <c r="K458" s="2"/>
      <c r="L458" s="3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x14ac:dyDescent="0.25">
      <c r="A459" s="3"/>
      <c r="B459" s="3"/>
      <c r="C459" s="3"/>
      <c r="D459" s="3"/>
      <c r="E459" s="3"/>
      <c r="F459" s="3"/>
      <c r="G459" s="3"/>
      <c r="H459" s="3"/>
      <c r="I459" s="59"/>
      <c r="J459" s="2"/>
      <c r="K459" s="2"/>
      <c r="L459" s="3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x14ac:dyDescent="0.25">
      <c r="A460" s="3"/>
      <c r="B460" s="3"/>
      <c r="C460" s="3"/>
      <c r="D460" s="3"/>
      <c r="E460" s="3"/>
      <c r="F460" s="3"/>
      <c r="G460" s="3"/>
      <c r="H460" s="3"/>
      <c r="I460" s="59"/>
      <c r="J460" s="2"/>
      <c r="K460" s="2"/>
      <c r="L460" s="3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x14ac:dyDescent="0.25">
      <c r="A461" s="3"/>
      <c r="B461" s="3"/>
      <c r="C461" s="3"/>
      <c r="D461" s="3"/>
      <c r="E461" s="3"/>
      <c r="F461" s="3"/>
      <c r="G461" s="3"/>
      <c r="H461" s="3"/>
      <c r="I461" s="59"/>
      <c r="J461" s="2"/>
      <c r="K461" s="2"/>
      <c r="L461" s="3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x14ac:dyDescent="0.25">
      <c r="A462" s="3"/>
      <c r="B462" s="3"/>
      <c r="C462" s="3"/>
      <c r="D462" s="3"/>
      <c r="E462" s="3"/>
      <c r="F462" s="3"/>
      <c r="G462" s="3"/>
      <c r="H462" s="3"/>
      <c r="I462" s="59"/>
      <c r="J462" s="2"/>
      <c r="K462" s="2"/>
      <c r="L462" s="3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x14ac:dyDescent="0.25">
      <c r="A463" s="3"/>
      <c r="B463" s="3"/>
      <c r="C463" s="3"/>
      <c r="D463" s="3"/>
      <c r="E463" s="3"/>
      <c r="F463" s="3"/>
      <c r="G463" s="3"/>
      <c r="H463" s="3"/>
      <c r="I463" s="59"/>
      <c r="J463" s="2"/>
      <c r="K463" s="2"/>
      <c r="L463" s="3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x14ac:dyDescent="0.25">
      <c r="A464" s="3"/>
      <c r="B464" s="3"/>
      <c r="C464" s="3"/>
      <c r="D464" s="3"/>
      <c r="E464" s="3"/>
      <c r="F464" s="3"/>
      <c r="G464" s="3"/>
      <c r="H464" s="3"/>
      <c r="I464" s="59"/>
      <c r="J464" s="2"/>
      <c r="K464" s="2"/>
      <c r="L464" s="3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x14ac:dyDescent="0.25">
      <c r="A465" s="3"/>
      <c r="B465" s="3"/>
      <c r="C465" s="3"/>
      <c r="D465" s="3"/>
      <c r="E465" s="3"/>
      <c r="F465" s="3"/>
      <c r="G465" s="3"/>
      <c r="H465" s="3"/>
      <c r="I465" s="59"/>
      <c r="J465" s="2"/>
      <c r="K465" s="2"/>
      <c r="L465" s="3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x14ac:dyDescent="0.25">
      <c r="A466" s="3"/>
      <c r="B466" s="3"/>
      <c r="C466" s="3"/>
      <c r="D466" s="3"/>
      <c r="E466" s="3"/>
      <c r="F466" s="3"/>
      <c r="G466" s="3"/>
      <c r="H466" s="3"/>
      <c r="I466" s="59"/>
      <c r="J466" s="2"/>
      <c r="K466" s="2"/>
      <c r="L466" s="3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x14ac:dyDescent="0.25">
      <c r="A467" s="3"/>
      <c r="B467" s="3"/>
      <c r="C467" s="3"/>
      <c r="D467" s="3"/>
      <c r="E467" s="3"/>
      <c r="F467" s="3"/>
      <c r="G467" s="3"/>
      <c r="H467" s="3"/>
      <c r="I467" s="59"/>
      <c r="J467" s="2"/>
      <c r="K467" s="2"/>
      <c r="L467" s="3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x14ac:dyDescent="0.25">
      <c r="A468" s="3"/>
      <c r="B468" s="3"/>
      <c r="C468" s="3"/>
      <c r="D468" s="3"/>
      <c r="E468" s="3"/>
      <c r="F468" s="3"/>
      <c r="G468" s="3"/>
      <c r="H468" s="3"/>
      <c r="I468" s="59"/>
      <c r="J468" s="2"/>
      <c r="K468" s="2"/>
      <c r="L468" s="3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x14ac:dyDescent="0.25">
      <c r="A469" s="3"/>
      <c r="B469" s="3"/>
      <c r="C469" s="3"/>
      <c r="D469" s="3"/>
      <c r="E469" s="3"/>
      <c r="F469" s="3"/>
      <c r="G469" s="3"/>
      <c r="H469" s="3"/>
      <c r="I469" s="59"/>
      <c r="J469" s="2"/>
      <c r="K469" s="2"/>
      <c r="L469" s="3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x14ac:dyDescent="0.25">
      <c r="A470" s="3"/>
      <c r="B470" s="3"/>
      <c r="C470" s="3"/>
      <c r="D470" s="3"/>
      <c r="E470" s="3"/>
      <c r="F470" s="3"/>
      <c r="G470" s="3"/>
      <c r="H470" s="3"/>
      <c r="I470" s="59"/>
      <c r="J470" s="2"/>
      <c r="K470" s="2"/>
      <c r="L470" s="3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x14ac:dyDescent="0.25">
      <c r="A471" s="3"/>
      <c r="B471" s="3"/>
      <c r="C471" s="3"/>
      <c r="D471" s="3"/>
      <c r="E471" s="3"/>
      <c r="F471" s="3"/>
      <c r="G471" s="3"/>
      <c r="H471" s="3"/>
      <c r="I471" s="59"/>
      <c r="J471" s="2"/>
      <c r="K471" s="2"/>
      <c r="L471" s="3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x14ac:dyDescent="0.25">
      <c r="A472" s="3"/>
      <c r="B472" s="3"/>
      <c r="C472" s="3"/>
      <c r="D472" s="3"/>
      <c r="E472" s="3"/>
      <c r="F472" s="3"/>
      <c r="G472" s="3"/>
      <c r="H472" s="3"/>
      <c r="I472" s="59"/>
      <c r="J472" s="2"/>
      <c r="K472" s="2"/>
      <c r="L472" s="3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x14ac:dyDescent="0.25">
      <c r="A473" s="3"/>
      <c r="B473" s="3"/>
      <c r="C473" s="3"/>
      <c r="D473" s="3"/>
      <c r="E473" s="3"/>
      <c r="F473" s="3"/>
      <c r="G473" s="3"/>
      <c r="H473" s="3"/>
      <c r="I473" s="59"/>
      <c r="J473" s="2"/>
      <c r="K473" s="2"/>
      <c r="L473" s="3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x14ac:dyDescent="0.25">
      <c r="A474" s="3"/>
      <c r="B474" s="3"/>
      <c r="C474" s="3"/>
      <c r="D474" s="3"/>
      <c r="E474" s="3"/>
      <c r="F474" s="3"/>
      <c r="G474" s="3"/>
      <c r="H474" s="3"/>
      <c r="I474" s="59"/>
      <c r="J474" s="2"/>
      <c r="K474" s="2"/>
      <c r="L474" s="3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x14ac:dyDescent="0.25">
      <c r="A475" s="3"/>
      <c r="B475" s="3"/>
      <c r="C475" s="3"/>
      <c r="D475" s="3"/>
      <c r="E475" s="3"/>
      <c r="F475" s="3"/>
      <c r="G475" s="3"/>
      <c r="H475" s="3"/>
      <c r="I475" s="59"/>
      <c r="J475" s="2"/>
      <c r="K475" s="2"/>
      <c r="L475" s="3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x14ac:dyDescent="0.25">
      <c r="A476" s="3"/>
      <c r="B476" s="3"/>
      <c r="C476" s="3"/>
      <c r="D476" s="3"/>
      <c r="E476" s="3"/>
      <c r="F476" s="3"/>
      <c r="G476" s="3"/>
      <c r="H476" s="3"/>
      <c r="I476" s="59"/>
      <c r="J476" s="2"/>
      <c r="K476" s="2"/>
      <c r="L476" s="3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x14ac:dyDescent="0.25">
      <c r="A477" s="3"/>
      <c r="B477" s="3"/>
      <c r="C477" s="3"/>
      <c r="D477" s="3"/>
      <c r="E477" s="3"/>
      <c r="F477" s="3"/>
      <c r="G477" s="3"/>
      <c r="H477" s="3"/>
      <c r="I477" s="59"/>
      <c r="J477" s="2"/>
      <c r="K477" s="2"/>
      <c r="L477" s="3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x14ac:dyDescent="0.25">
      <c r="A478" s="3"/>
      <c r="B478" s="3"/>
      <c r="C478" s="3"/>
      <c r="D478" s="3"/>
      <c r="E478" s="3"/>
      <c r="F478" s="3"/>
      <c r="G478" s="3"/>
      <c r="H478" s="3"/>
      <c r="I478" s="59"/>
      <c r="J478" s="2"/>
      <c r="K478" s="2"/>
      <c r="L478" s="3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x14ac:dyDescent="0.25">
      <c r="A479" s="3"/>
      <c r="B479" s="3"/>
      <c r="C479" s="3"/>
      <c r="D479" s="3"/>
      <c r="E479" s="3"/>
      <c r="F479" s="3"/>
      <c r="G479" s="3"/>
      <c r="H479" s="3"/>
      <c r="I479" s="59"/>
      <c r="J479" s="2"/>
      <c r="K479" s="2"/>
      <c r="L479" s="3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x14ac:dyDescent="0.25">
      <c r="A480" s="3"/>
      <c r="B480" s="3"/>
      <c r="C480" s="3"/>
      <c r="D480" s="3"/>
      <c r="E480" s="3"/>
      <c r="F480" s="3"/>
      <c r="G480" s="3"/>
      <c r="H480" s="3"/>
      <c r="I480" s="59"/>
      <c r="J480" s="2"/>
      <c r="K480" s="2"/>
      <c r="L480" s="3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x14ac:dyDescent="0.25">
      <c r="A481" s="3"/>
      <c r="B481" s="3"/>
      <c r="C481" s="3"/>
      <c r="D481" s="3"/>
      <c r="E481" s="3"/>
      <c r="F481" s="3"/>
      <c r="G481" s="3"/>
      <c r="H481" s="3"/>
      <c r="I481" s="59"/>
      <c r="J481" s="2"/>
      <c r="K481" s="2"/>
      <c r="L481" s="3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x14ac:dyDescent="0.25">
      <c r="A482" s="3"/>
      <c r="B482" s="3"/>
      <c r="C482" s="3"/>
      <c r="D482" s="3"/>
      <c r="E482" s="3"/>
      <c r="F482" s="3"/>
      <c r="G482" s="3"/>
      <c r="H482" s="3"/>
      <c r="I482" s="59"/>
      <c r="J482" s="2"/>
      <c r="K482" s="2"/>
      <c r="L482" s="3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x14ac:dyDescent="0.25">
      <c r="A483" s="3"/>
      <c r="B483" s="3"/>
      <c r="C483" s="3"/>
      <c r="D483" s="3"/>
      <c r="E483" s="3"/>
      <c r="F483" s="3"/>
      <c r="G483" s="3"/>
      <c r="H483" s="3"/>
      <c r="I483" s="59"/>
      <c r="J483" s="2"/>
      <c r="K483" s="2"/>
      <c r="L483" s="3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x14ac:dyDescent="0.25">
      <c r="A484" s="3"/>
      <c r="B484" s="3"/>
      <c r="C484" s="3"/>
      <c r="D484" s="3"/>
      <c r="E484" s="3"/>
      <c r="F484" s="3"/>
      <c r="G484" s="3"/>
      <c r="H484" s="3"/>
      <c r="I484" s="59"/>
      <c r="J484" s="2"/>
      <c r="K484" s="2"/>
      <c r="L484" s="3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x14ac:dyDescent="0.25">
      <c r="A485" s="3"/>
      <c r="B485" s="3"/>
      <c r="C485" s="3"/>
      <c r="D485" s="3"/>
      <c r="E485" s="3"/>
      <c r="F485" s="3"/>
      <c r="G485" s="3"/>
      <c r="H485" s="3"/>
      <c r="I485" s="59"/>
      <c r="J485" s="2"/>
      <c r="K485" s="2"/>
      <c r="L485" s="3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x14ac:dyDescent="0.25">
      <c r="A486" s="3"/>
      <c r="B486" s="3"/>
      <c r="C486" s="3"/>
      <c r="D486" s="3"/>
      <c r="E486" s="3"/>
      <c r="F486" s="3"/>
      <c r="G486" s="3"/>
      <c r="H486" s="3"/>
      <c r="I486" s="59"/>
      <c r="J486" s="2"/>
      <c r="K486" s="2"/>
      <c r="L486" s="3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x14ac:dyDescent="0.25">
      <c r="A487" s="3"/>
      <c r="B487" s="3"/>
      <c r="C487" s="3"/>
      <c r="D487" s="3"/>
      <c r="E487" s="3"/>
      <c r="F487" s="3"/>
      <c r="G487" s="3"/>
      <c r="H487" s="3"/>
      <c r="I487" s="59"/>
      <c r="J487" s="2"/>
      <c r="K487" s="2"/>
      <c r="L487" s="3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x14ac:dyDescent="0.25">
      <c r="A488" s="3"/>
      <c r="B488" s="3"/>
      <c r="C488" s="3"/>
      <c r="D488" s="3"/>
      <c r="E488" s="3"/>
      <c r="F488" s="3"/>
      <c r="G488" s="3"/>
      <c r="H488" s="3"/>
      <c r="I488" s="59"/>
      <c r="J488" s="2"/>
      <c r="K488" s="2"/>
      <c r="L488" s="3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x14ac:dyDescent="0.25">
      <c r="A489" s="3"/>
      <c r="B489" s="3"/>
      <c r="C489" s="3"/>
      <c r="D489" s="3"/>
      <c r="E489" s="3"/>
      <c r="F489" s="3"/>
      <c r="G489" s="3"/>
      <c r="H489" s="3"/>
      <c r="I489" s="59"/>
      <c r="J489" s="2"/>
      <c r="K489" s="2"/>
      <c r="L489" s="3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x14ac:dyDescent="0.25">
      <c r="A490" s="3"/>
      <c r="B490" s="3"/>
      <c r="C490" s="3"/>
      <c r="D490" s="3"/>
      <c r="E490" s="3"/>
      <c r="F490" s="3"/>
      <c r="G490" s="3"/>
      <c r="H490" s="3"/>
      <c r="I490" s="59"/>
      <c r="J490" s="2"/>
      <c r="K490" s="2"/>
      <c r="L490" s="3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x14ac:dyDescent="0.25">
      <c r="A491" s="3"/>
      <c r="B491" s="3"/>
      <c r="C491" s="3"/>
      <c r="D491" s="3"/>
      <c r="E491" s="3"/>
      <c r="F491" s="3"/>
      <c r="G491" s="3"/>
      <c r="H491" s="3"/>
      <c r="I491" s="59"/>
      <c r="J491" s="2"/>
      <c r="K491" s="2"/>
      <c r="L491" s="3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x14ac:dyDescent="0.25">
      <c r="A492" s="3"/>
      <c r="B492" s="3"/>
      <c r="C492" s="3"/>
      <c r="D492" s="3"/>
      <c r="E492" s="3"/>
      <c r="F492" s="3"/>
      <c r="G492" s="3"/>
      <c r="H492" s="3"/>
      <c r="I492" s="59"/>
      <c r="J492" s="2"/>
      <c r="K492" s="2"/>
      <c r="L492" s="3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x14ac:dyDescent="0.25">
      <c r="A493" s="3"/>
      <c r="B493" s="3"/>
      <c r="C493" s="3"/>
      <c r="D493" s="3"/>
      <c r="E493" s="3"/>
      <c r="F493" s="3"/>
      <c r="G493" s="3"/>
      <c r="H493" s="3"/>
      <c r="I493" s="59"/>
      <c r="J493" s="2"/>
      <c r="K493" s="2"/>
      <c r="L493" s="3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x14ac:dyDescent="0.25">
      <c r="A494" s="3"/>
      <c r="B494" s="3"/>
      <c r="C494" s="3"/>
      <c r="D494" s="3"/>
      <c r="E494" s="3"/>
      <c r="F494" s="3"/>
      <c r="G494" s="3"/>
      <c r="H494" s="3"/>
      <c r="I494" s="59"/>
      <c r="J494" s="2"/>
      <c r="K494" s="2"/>
      <c r="L494" s="3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x14ac:dyDescent="0.25">
      <c r="A495" s="3"/>
      <c r="B495" s="3"/>
      <c r="C495" s="3"/>
      <c r="D495" s="3"/>
      <c r="E495" s="3"/>
      <c r="F495" s="3"/>
      <c r="G495" s="3"/>
      <c r="H495" s="3"/>
      <c r="I495" s="59"/>
      <c r="J495" s="2"/>
      <c r="K495" s="2"/>
      <c r="L495" s="3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x14ac:dyDescent="0.25">
      <c r="A496" s="3"/>
      <c r="B496" s="3"/>
      <c r="C496" s="3"/>
      <c r="D496" s="3"/>
      <c r="E496" s="3"/>
      <c r="F496" s="3"/>
      <c r="G496" s="3"/>
      <c r="H496" s="3"/>
      <c r="I496" s="59"/>
      <c r="J496" s="2"/>
      <c r="K496" s="2"/>
      <c r="L496" s="3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8" x14ac:dyDescent="0.25">
      <c r="A497" s="3"/>
      <c r="B497" s="3"/>
      <c r="C497" s="3"/>
      <c r="D497" s="3"/>
      <c r="E497" s="3"/>
      <c r="F497" s="3"/>
      <c r="G497" s="3"/>
      <c r="H497" s="3"/>
      <c r="I497" s="59"/>
      <c r="J497" s="2"/>
      <c r="K497" s="2"/>
      <c r="L497" s="3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8" x14ac:dyDescent="0.25">
      <c r="A498" s="3"/>
      <c r="B498" s="3"/>
      <c r="C498" s="3"/>
      <c r="D498" s="3"/>
      <c r="E498" s="3"/>
      <c r="F498" s="3"/>
      <c r="G498" s="3"/>
      <c r="H498" s="3"/>
      <c r="I498" s="59"/>
      <c r="J498" s="2"/>
      <c r="K498" s="2"/>
      <c r="L498" s="3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8" x14ac:dyDescent="0.25">
      <c r="A499" s="3"/>
      <c r="B499" s="3"/>
      <c r="C499" s="3"/>
      <c r="D499" s="3"/>
      <c r="E499" s="3"/>
      <c r="F499" s="3"/>
      <c r="G499" s="3"/>
      <c r="H499" s="3"/>
      <c r="I499" s="59"/>
      <c r="J499" s="2"/>
      <c r="K499" s="2"/>
      <c r="L499" s="3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8" x14ac:dyDescent="0.25">
      <c r="A500" s="3"/>
      <c r="B500" s="3"/>
      <c r="C500" s="3"/>
      <c r="D500" s="3"/>
      <c r="E500" s="3"/>
      <c r="F500" s="3"/>
      <c r="G500" s="3"/>
      <c r="H500" s="3"/>
      <c r="I500" s="59"/>
      <c r="J500" s="2"/>
      <c r="K500" s="2"/>
      <c r="L500" s="3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4">
        <v>7</v>
      </c>
      <c r="AB500" s="63"/>
    </row>
    <row r="501" spans="1:28" x14ac:dyDescent="0.25">
      <c r="A501" s="3"/>
      <c r="B501" s="3"/>
      <c r="C501" s="3"/>
      <c r="D501" s="3"/>
      <c r="E501" s="3"/>
      <c r="F501" s="3"/>
      <c r="G501" s="3"/>
      <c r="H501" s="3"/>
      <c r="I501" s="59"/>
      <c r="J501" s="2"/>
      <c r="K501" s="2"/>
      <c r="L501" s="3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4">
        <v>8</v>
      </c>
      <c r="AB501" s="63"/>
    </row>
    <row r="502" spans="1:28" x14ac:dyDescent="0.25">
      <c r="A502" s="3"/>
      <c r="B502" s="3"/>
      <c r="C502" s="3"/>
      <c r="D502" s="3"/>
      <c r="E502" s="3"/>
      <c r="F502" s="3"/>
      <c r="G502" s="3"/>
      <c r="H502" s="3"/>
      <c r="I502" s="59"/>
      <c r="J502" s="2"/>
      <c r="K502" s="2"/>
      <c r="L502" s="3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4">
        <v>9</v>
      </c>
      <c r="AB502" s="63"/>
    </row>
    <row r="503" spans="1:28" x14ac:dyDescent="0.25">
      <c r="A503" s="3"/>
      <c r="B503" s="3"/>
      <c r="C503" s="3"/>
      <c r="D503" s="3"/>
      <c r="E503" s="3"/>
      <c r="F503" s="3"/>
      <c r="G503" s="3"/>
      <c r="H503" s="3"/>
      <c r="I503" s="59"/>
      <c r="J503" s="2"/>
      <c r="K503" s="2"/>
      <c r="L503" s="3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4">
        <v>10</v>
      </c>
      <c r="AB503" s="63"/>
    </row>
    <row r="504" spans="1:28" x14ac:dyDescent="0.25">
      <c r="A504" s="3"/>
      <c r="B504" s="3"/>
      <c r="C504" s="3"/>
      <c r="D504" s="3"/>
      <c r="E504" s="3"/>
      <c r="F504" s="3"/>
      <c r="G504" s="3"/>
      <c r="H504" s="3"/>
      <c r="I504" s="59"/>
      <c r="J504" s="2"/>
      <c r="K504" s="2"/>
      <c r="L504" s="3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4">
        <v>11</v>
      </c>
      <c r="AB504" s="63"/>
    </row>
    <row r="505" spans="1:28" x14ac:dyDescent="0.25">
      <c r="A505" s="3"/>
      <c r="B505" s="3"/>
      <c r="C505" s="3"/>
      <c r="D505" s="3"/>
      <c r="E505" s="3"/>
      <c r="F505" s="3"/>
      <c r="G505" s="3"/>
      <c r="H505" s="3"/>
      <c r="I505" s="59"/>
      <c r="J505" s="2"/>
      <c r="K505" s="2"/>
      <c r="L505" s="3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4">
        <v>12</v>
      </c>
      <c r="AB505" s="4" t="s">
        <v>10</v>
      </c>
    </row>
    <row r="506" spans="1:28" x14ac:dyDescent="0.25">
      <c r="A506" s="3"/>
      <c r="B506" s="3"/>
      <c r="C506" s="3"/>
      <c r="D506" s="3"/>
      <c r="E506" s="3"/>
      <c r="F506" s="3"/>
      <c r="G506" s="3"/>
      <c r="H506" s="3"/>
      <c r="I506" s="59"/>
      <c r="J506" s="2"/>
      <c r="K506" s="2"/>
      <c r="L506" s="3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4">
        <v>13</v>
      </c>
      <c r="AB506" s="4" t="s">
        <v>11</v>
      </c>
    </row>
    <row r="507" spans="1:28" x14ac:dyDescent="0.25">
      <c r="A507" s="3"/>
      <c r="B507" s="3"/>
      <c r="C507" s="3"/>
      <c r="D507" s="3"/>
      <c r="E507" s="3"/>
      <c r="F507" s="3"/>
      <c r="G507" s="3"/>
      <c r="H507" s="3"/>
      <c r="I507" s="59"/>
      <c r="J507" s="2"/>
      <c r="K507" s="2"/>
      <c r="L507" s="3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4">
        <v>14</v>
      </c>
      <c r="AB507" s="63"/>
    </row>
    <row r="508" spans="1:28" x14ac:dyDescent="0.25">
      <c r="A508" s="3"/>
      <c r="B508" s="3"/>
      <c r="C508" s="3"/>
      <c r="D508" s="3"/>
      <c r="E508" s="3"/>
      <c r="F508" s="3"/>
      <c r="G508" s="3"/>
      <c r="H508" s="3"/>
      <c r="I508" s="59"/>
      <c r="J508" s="2"/>
      <c r="K508" s="2"/>
      <c r="L508" s="3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4">
        <v>15</v>
      </c>
      <c r="AB508" s="63"/>
    </row>
    <row r="509" spans="1:28" x14ac:dyDescent="0.25">
      <c r="A509" s="3"/>
      <c r="B509" s="3"/>
      <c r="C509" s="3"/>
      <c r="D509" s="3"/>
      <c r="E509" s="3"/>
      <c r="F509" s="3"/>
      <c r="G509" s="3"/>
      <c r="H509" s="3"/>
      <c r="I509" s="59"/>
      <c r="J509" s="2"/>
      <c r="K509" s="2"/>
      <c r="L509" s="3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4">
        <v>16</v>
      </c>
      <c r="AB509" s="63"/>
    </row>
    <row r="510" spans="1:28" x14ac:dyDescent="0.25">
      <c r="A510" s="3"/>
      <c r="B510" s="3"/>
      <c r="C510" s="3"/>
      <c r="D510" s="3"/>
      <c r="E510" s="3"/>
      <c r="F510" s="3"/>
      <c r="G510" s="3"/>
      <c r="H510" s="3"/>
      <c r="I510" s="59"/>
      <c r="J510" s="2"/>
      <c r="K510" s="2"/>
      <c r="L510" s="3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4">
        <v>17</v>
      </c>
      <c r="AB510" s="63"/>
    </row>
    <row r="511" spans="1:28" x14ac:dyDescent="0.25">
      <c r="A511" s="3"/>
      <c r="B511" s="3"/>
      <c r="C511" s="3"/>
      <c r="D511" s="3"/>
      <c r="E511" s="3"/>
      <c r="F511" s="3"/>
      <c r="G511" s="3"/>
      <c r="H511" s="3"/>
      <c r="I511" s="59"/>
      <c r="J511" s="2"/>
      <c r="K511" s="2"/>
      <c r="L511" s="3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4">
        <v>18</v>
      </c>
      <c r="AB511" s="63"/>
    </row>
    <row r="512" spans="1:28" x14ac:dyDescent="0.25">
      <c r="A512" s="3"/>
      <c r="B512" s="3"/>
      <c r="C512" s="3"/>
      <c r="D512" s="3"/>
      <c r="E512" s="3"/>
      <c r="F512" s="3"/>
      <c r="G512" s="3"/>
      <c r="H512" s="3"/>
      <c r="I512" s="59"/>
      <c r="J512" s="2"/>
      <c r="K512" s="2"/>
      <c r="L512" s="3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4">
        <v>19</v>
      </c>
      <c r="AB512" s="63"/>
    </row>
    <row r="513" spans="1:28" x14ac:dyDescent="0.25">
      <c r="A513" s="3"/>
      <c r="B513" s="3"/>
      <c r="C513" s="3"/>
      <c r="D513" s="3"/>
      <c r="E513" s="3"/>
      <c r="F513" s="3"/>
      <c r="G513" s="3"/>
      <c r="H513" s="3"/>
      <c r="I513" s="59"/>
      <c r="J513" s="2"/>
      <c r="K513" s="2"/>
      <c r="L513" s="3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4">
        <v>20</v>
      </c>
      <c r="AB513" s="63"/>
    </row>
    <row r="514" spans="1:28" x14ac:dyDescent="0.25">
      <c r="A514" s="3"/>
      <c r="B514" s="3"/>
      <c r="C514" s="3"/>
      <c r="D514" s="3"/>
      <c r="E514" s="3"/>
      <c r="F514" s="3"/>
      <c r="G514" s="3"/>
      <c r="H514" s="3"/>
      <c r="I514" s="59"/>
      <c r="J514" s="2"/>
      <c r="K514" s="2"/>
      <c r="L514" s="3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4">
        <v>21</v>
      </c>
      <c r="AB514" s="63"/>
    </row>
    <row r="515" spans="1:28" x14ac:dyDescent="0.25">
      <c r="A515" s="3"/>
      <c r="B515" s="3"/>
      <c r="C515" s="3"/>
      <c r="D515" s="3"/>
      <c r="E515" s="3"/>
      <c r="F515" s="3"/>
      <c r="G515" s="3"/>
      <c r="H515" s="3"/>
      <c r="I515" s="59"/>
      <c r="J515" s="2"/>
      <c r="K515" s="2"/>
      <c r="L515" s="3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4">
        <v>22</v>
      </c>
      <c r="AB515" s="63"/>
    </row>
    <row r="516" spans="1:28" x14ac:dyDescent="0.25">
      <c r="A516" s="3"/>
      <c r="B516" s="3"/>
      <c r="C516" s="3"/>
      <c r="D516" s="3"/>
      <c r="E516" s="3"/>
      <c r="F516" s="3"/>
      <c r="G516" s="3"/>
      <c r="H516" s="3"/>
      <c r="I516" s="59"/>
      <c r="J516" s="2"/>
      <c r="K516" s="2"/>
      <c r="L516" s="3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4">
        <v>23</v>
      </c>
      <c r="AB516" s="63"/>
    </row>
    <row r="517" spans="1:28" x14ac:dyDescent="0.25">
      <c r="A517" s="3"/>
      <c r="B517" s="3"/>
      <c r="C517" s="3"/>
      <c r="D517" s="3"/>
      <c r="E517" s="3"/>
      <c r="F517" s="3"/>
      <c r="G517" s="3"/>
      <c r="H517" s="3"/>
      <c r="I517" s="59"/>
      <c r="J517" s="2"/>
      <c r="K517" s="2"/>
      <c r="L517" s="3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4">
        <v>24</v>
      </c>
      <c r="AB517" s="63"/>
    </row>
    <row r="518" spans="1:28" x14ac:dyDescent="0.25">
      <c r="A518" s="3"/>
      <c r="B518" s="3"/>
      <c r="C518" s="3"/>
      <c r="D518" s="3"/>
      <c r="E518" s="3"/>
      <c r="F518" s="3"/>
      <c r="G518" s="3"/>
      <c r="H518" s="3"/>
      <c r="I518" s="59"/>
      <c r="J518" s="2"/>
      <c r="K518" s="2"/>
      <c r="L518" s="3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4">
        <v>25</v>
      </c>
      <c r="AB518" s="63"/>
    </row>
    <row r="519" spans="1:28" x14ac:dyDescent="0.25">
      <c r="A519" s="3"/>
      <c r="B519" s="3"/>
      <c r="C519" s="3"/>
      <c r="D519" s="3"/>
      <c r="E519" s="3"/>
      <c r="F519" s="3"/>
      <c r="G519" s="3"/>
      <c r="H519" s="3"/>
      <c r="I519" s="59"/>
      <c r="J519" s="2"/>
      <c r="K519" s="2"/>
      <c r="L519" s="3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4">
        <v>26</v>
      </c>
      <c r="AB519" s="63"/>
    </row>
    <row r="520" spans="1:28" x14ac:dyDescent="0.25">
      <c r="A520" s="3"/>
      <c r="B520" s="3"/>
      <c r="C520" s="3"/>
      <c r="D520" s="3"/>
      <c r="E520" s="3"/>
      <c r="F520" s="3"/>
      <c r="G520" s="3"/>
      <c r="H520" s="3"/>
      <c r="I520" s="59"/>
      <c r="J520" s="2"/>
      <c r="K520" s="2"/>
      <c r="L520" s="3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4">
        <v>27</v>
      </c>
      <c r="AB520" s="63"/>
    </row>
    <row r="521" spans="1:28" x14ac:dyDescent="0.25">
      <c r="A521" s="3"/>
      <c r="B521" s="3"/>
      <c r="C521" s="3"/>
      <c r="D521" s="3"/>
      <c r="E521" s="3"/>
      <c r="F521" s="3"/>
      <c r="G521" s="3"/>
      <c r="H521" s="3"/>
      <c r="I521" s="59"/>
      <c r="J521" s="2"/>
      <c r="K521" s="2"/>
      <c r="L521" s="3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4">
        <v>28</v>
      </c>
      <c r="AB521" s="63"/>
    </row>
    <row r="522" spans="1:28" x14ac:dyDescent="0.25">
      <c r="A522" s="3"/>
      <c r="B522" s="3"/>
      <c r="C522" s="3"/>
      <c r="D522" s="3"/>
      <c r="E522" s="3"/>
      <c r="F522" s="3"/>
      <c r="G522" s="3"/>
      <c r="H522" s="3"/>
      <c r="I522" s="59"/>
      <c r="J522" s="2"/>
      <c r="K522" s="2"/>
      <c r="L522" s="3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4">
        <v>29</v>
      </c>
      <c r="AB522" s="63"/>
    </row>
    <row r="523" spans="1:28" x14ac:dyDescent="0.25">
      <c r="A523" s="3"/>
      <c r="B523" s="3"/>
      <c r="C523" s="3"/>
      <c r="D523" s="3"/>
      <c r="E523" s="3"/>
      <c r="F523" s="3"/>
      <c r="G523" s="3"/>
      <c r="H523" s="3"/>
      <c r="I523" s="59"/>
      <c r="J523" s="2"/>
      <c r="K523" s="2"/>
      <c r="L523" s="3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4">
        <v>30</v>
      </c>
      <c r="AB523" s="63"/>
    </row>
  </sheetData>
  <sheetProtection algorithmName="SHA-512" hashValue="6IVRo9StOKcDld29yAnyaOlmHjXAODzFT+zh0XVjzOSKJ2J5959lBU5eNqkk2iYprJYM51I0G4ivyMBOtsPG8g==" saltValue="r/84ooOWmQRDndThuwDd1w==" spinCount="100000" sheet="1" selectLockedCells="1"/>
  <mergeCells count="12">
    <mergeCell ref="J4:L4"/>
    <mergeCell ref="J3:L3"/>
    <mergeCell ref="F11:H11"/>
    <mergeCell ref="F13:H13"/>
    <mergeCell ref="A1:B1"/>
    <mergeCell ref="C1:E1"/>
    <mergeCell ref="F1:H1"/>
    <mergeCell ref="D18:G18"/>
    <mergeCell ref="B10:H10"/>
    <mergeCell ref="B11:D11"/>
    <mergeCell ref="B13:D13"/>
    <mergeCell ref="D16:G16"/>
  </mergeCells>
  <dataValidations count="9">
    <dataValidation type="list" allowBlank="1" showInputMessage="1" showErrorMessage="1" errorTitle="Réponse invalide" error="Veuillez répondre par OUI ou par NON." promptTitle="IRA négociées ?" prompt="Les Indemnités de remboursement anticipé (ou IRA) peuvent être négociés avec la banque avant signature du contrat._x000a_Certaines banques acceptent de supprimer ces pénalités de remboursment anticipé." sqref="K11" xr:uid="{866D687E-50EE-4FE5-90DD-F7FBEE80E788}">
      <formula1>$AB$505:$AB$506</formula1>
    </dataValidation>
    <dataValidation type="date" operator="greaterThanOrEqual" allowBlank="1" showInputMessage="1" showErrorMessage="1" errorTitle="Date" error="Entrez une date valide ultérieure ou égale au 1er janvier 1990." promptTitle="Date du début de remboursement" prompt="Indiquez la date de la 1ère mensualité." sqref="D7" xr:uid="{839E6F94-8E24-4502-A3E0-91F03E383906}">
      <formula1>32874</formula1>
    </dataValidation>
    <dataValidation type="list" allowBlank="1" showInputMessage="1" showErrorMessage="1" errorTitle="Années" error="Entrez un nombre entier d'années compris entre 1 et 30." promptTitle="Durée de remboursement du prêt" prompt="La durée initiale de remboursement d'un prêt immobilier est comprise entre 7 et 30 ans." sqref="D6" xr:uid="{ABCD10EC-2B44-4858-A2E5-584E0C40C4E5}">
      <formula1>$AA$500:$AA$523</formula1>
    </dataValidation>
    <dataValidation type="whole" operator="greaterThanOrEqual" allowBlank="1" showErrorMessage="1" errorTitle="Montant minimal" error="Un prêt immobilier a un montant minimal de 75 000€." promptTitle="Capital emprunté" prompt="Le montant d'un prêt immobilier est au moins égal à 75 000€." sqref="D3" xr:uid="{16B45477-E8BB-4DA3-9B6D-57D54C06B047}">
      <formula1>75000</formula1>
    </dataValidation>
    <dataValidation type="whole" allowBlank="1" showInputMessage="1" showErrorMessage="1" errorTitle="Saisie incorrecte" error="Le remboursement anticipé ne peut pas être supérieur au capital restant dû." promptTitle="Remboursement anticipé ponctuel" prompt="Indiquez le montant du remboursement anticipé ponctuel._x000a_Des indemnités de remboursement anticipé peuvent être appliquées si elles sont prévues dans votre contrat de prêt immobilier." sqref="J20:J379" xr:uid="{CCF8BBF1-CD7F-49E1-9A34-0DCA790A151D}">
      <formula1>0</formula1>
      <formula2>H20</formula2>
    </dataValidation>
    <dataValidation type="whole" operator="greaterThanOrEqual" allowBlank="1" showInputMessage="1" showErrorMessage="1" errorTitle="Date" error="Le nombre de versements par an doit être au minimum de 1" sqref="D8" xr:uid="{E423D9EE-0083-466A-B4B8-27701B01B4EE}">
      <formula1>1</formula1>
    </dataValidation>
    <dataValidation allowBlank="1" showInputMessage="1" showErrorMessage="1" promptTitle="Taux nominal d'intérêt" prompt="Le taux nominal d'intérêt n'inclut que les intérêts de l'emprunt._x000a_Contrairement au TAEG, il n'inclut pas le taux de l'assurance emprunteur, ni les frais de dossier et de garantie." sqref="D4" xr:uid="{FEF4B7CD-F3CD-47EC-94AB-B916577E8561}"/>
    <dataValidation type="whole" allowBlank="1" showInputMessage="1" showErrorMessage="1" promptTitle="Versements mensuels suplément." prompt="Vous pouvez indiquer ici un montant de remboursements mensuels supplémentaires qui s'ajoutera à la mensualité initialement prévue. Cette valeur sera appliquée à chacune des mensualités." sqref="K16" xr:uid="{544A89AD-8CE8-4175-A9E4-233ED57569F8}">
      <formula1>0</formula1>
      <formula2>D3</formula2>
    </dataValidation>
    <dataValidation type="decimal" allowBlank="1" showInputMessage="1" showErrorMessage="1" promptTitle="TAEA" prompt="Le TAEA est le taux de l'assurance emprunteur qui couvre le prêt immobilier." sqref="D5" xr:uid="{75B7D753-74A7-4327-86A5-A69C88059474}">
      <formula1>0.0005</formula1>
      <formula2>0.05</formula2>
    </dataValidation>
  </dataValidations>
  <hyperlinks>
    <hyperlink ref="B11" r:id="rId1" display="Comparateur de prêt immobiliers" xr:uid="{E57B589F-58F1-4F74-9145-1E257B49F712}"/>
    <hyperlink ref="B13" r:id="rId2" display="Comparateur renégociation de crédit immobilier" xr:uid="{C69C8535-C7B4-4367-AAB2-38E7E51B19DF}"/>
    <hyperlink ref="F13" r:id="rId3" xr:uid="{B81A2B33-BE58-470C-8A0C-0EBE6C1B1376}"/>
    <hyperlink ref="F11" r:id="rId4" display="Comparateur assurance prêt immobilier" xr:uid="{22C5775A-CB07-4331-8F42-989B8B71AA94}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25</vt:i4>
      </vt:variant>
    </vt:vector>
  </HeadingPairs>
  <TitlesOfParts>
    <vt:vector size="26" baseType="lpstr">
      <vt:lpstr>Tableau d'amortissement</vt:lpstr>
      <vt:lpstr>CapitalEmprunté</vt:lpstr>
      <vt:lpstr>CRDApresMensualite</vt:lpstr>
      <vt:lpstr>CRDApresMensualite2</vt:lpstr>
      <vt:lpstr>CRDAvantMensualite</vt:lpstr>
      <vt:lpstr>CRDAvantMensualite2</vt:lpstr>
      <vt:lpstr>DateDébutPrêt</vt:lpstr>
      <vt:lpstr>DateMensualité</vt:lpstr>
      <vt:lpstr>DuréePrêt</vt:lpstr>
      <vt:lpstr>IntérêtsMensualité</vt:lpstr>
      <vt:lpstr>IntérêtsMensualité2</vt:lpstr>
      <vt:lpstr>IRA</vt:lpstr>
      <vt:lpstr>IRAouinon</vt:lpstr>
      <vt:lpstr>MontantMensualité</vt:lpstr>
      <vt:lpstr>MontantMensualité0</vt:lpstr>
      <vt:lpstr>MontantMensualité2</vt:lpstr>
      <vt:lpstr>MontantVersementMensuel</vt:lpstr>
      <vt:lpstr>NbMensualitésParAn0</vt:lpstr>
      <vt:lpstr>NMensualite</vt:lpstr>
      <vt:lpstr>PrincipalMensualité</vt:lpstr>
      <vt:lpstr>PrincipalMensualité2</vt:lpstr>
      <vt:lpstr>RemboursementAnticipé</vt:lpstr>
      <vt:lpstr>TAEA</vt:lpstr>
      <vt:lpstr>TauxNominalEmprunt</vt:lpstr>
      <vt:lpstr>TotalVersementsSup</vt:lpstr>
      <vt:lpstr>VersementSup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2020-06-19T12:37:20Z</dcterms:created>
  <dcterms:modified xsi:type="dcterms:W3CDTF">2020-07-16T11:12:48Z</dcterms:modified>
</cp:coreProperties>
</file>